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570" windowHeight="5475" tabRatio="638" firstSheet="3" activeTab="4"/>
  </bookViews>
  <sheets>
    <sheet name="Лист1 (2)" sheetId="1" state="hidden" r:id="rId1"/>
    <sheet name="Лист3" sheetId="2" state="hidden" r:id="rId2"/>
    <sheet name="Лист1" sheetId="3" state="hidden" r:id="rId3"/>
    <sheet name="січень 2022" sheetId="4" r:id="rId4"/>
    <sheet name="лютий 2022" sheetId="5" r:id="rId5"/>
  </sheets>
  <definedNames/>
  <calcPr fullCalcOnLoad="1"/>
</workbook>
</file>

<file path=xl/sharedStrings.xml><?xml version="1.0" encoding="utf-8"?>
<sst xmlns="http://schemas.openxmlformats.org/spreadsheetml/2006/main" count="228" uniqueCount="74">
  <si>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</si>
  <si>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</si>
  <si>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</si>
  <si>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</si>
  <si>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</si>
  <si>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</si>
  <si>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</si>
  <si>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</si>
  <si>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</si>
  <si>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</si>
  <si>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</si>
  <si>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</si>
  <si>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</si>
  <si>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</si>
  <si>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</si>
  <si>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</si>
  <si>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</si>
  <si>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</si>
  <si>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</si>
  <si>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</si>
  <si>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</si>
  <si>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</si>
  <si>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</si>
  <si>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</si>
  <si>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</si>
  <si>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</si>
  <si>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</si>
  <si>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</si>
  <si>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</si>
  <si>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</si>
  <si>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</si>
  <si>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</si>
  <si>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</si>
  <si>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</si>
  <si>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</si>
  <si>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</si>
  <si>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</si>
  <si>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</si>
  <si>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</si>
  <si>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</si>
  <si>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</si>
  <si>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</si>
  <si>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</si>
  <si>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</si>
  <si>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</si>
  <si>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</si>
  <si>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</si>
  <si>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</si>
  <si>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</si>
  <si>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</si>
  <si>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</si>
  <si>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</si>
  <si>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</si>
  <si>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</si>
  <si>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</si>
  <si>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</si>
  <si>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</si>
  <si>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</si>
  <si>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</si>
  <si>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</si>
  <si>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</si>
  <si>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</si>
  <si>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</si>
  <si>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</si>
  <si>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</si>
  <si>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</si>
  <si>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</si>
  <si>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Первинна медична допомога населенню (2111)</t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</si>
  <si>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</si>
  <si>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(9730)</t>
  </si>
  <si>
    <t>Розвиток ЦНАП (7390)</t>
  </si>
  <si>
    <t>Реалізація заходів, спрямованих на підвищення доступності широкосмугового доступу до Інтернету в сільській місцевості (7540)</t>
  </si>
  <si>
    <t>Забезпечення діяльності водопровідно-каналізаційного господарства (6013)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</si>
  <si>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2022 року</t>
    </r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</si>
</sst>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%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0.000"/>
    <numFmt numFmtId="207" formatCode="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4.6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9.25"/>
      <color indexed="8"/>
      <name val="Calibri"/>
      <family val="0"/>
    </font>
    <font>
      <b/>
      <sz val="10.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16" borderId="0" applyNumberFormat="0" applyBorder="0" applyAlignment="0" applyProtection="0"/>
    <xf numFmtId="0" fontId="42" fillId="26" borderId="0" applyNumberFormat="0" applyBorder="0" applyAlignment="0" applyProtection="0"/>
    <xf numFmtId="0" fontId="10" fillId="18" borderId="0" applyNumberFormat="0" applyBorder="0" applyAlignment="0" applyProtection="0"/>
    <xf numFmtId="0" fontId="42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42" fillId="31" borderId="0" applyNumberFormat="0" applyBorder="0" applyAlignment="0" applyProtection="0"/>
    <xf numFmtId="0" fontId="1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1" borderId="2" applyNumberFormat="0" applyAlignment="0" applyProtection="0"/>
    <xf numFmtId="0" fontId="45" fillId="41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42" borderId="7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57" fillId="46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47" borderId="10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188" fontId="5" fillId="48" borderId="10" xfId="0" applyNumberFormat="1" applyFont="1" applyFill="1" applyBorder="1" applyAlignment="1">
      <alignment horizontal="center" vertical="center" wrapText="1"/>
    </xf>
    <xf numFmtId="0" fontId="5" fillId="47" borderId="0" xfId="0" applyFont="1" applyFill="1" applyAlignment="1">
      <alignment/>
    </xf>
    <xf numFmtId="188" fontId="5" fillId="47" borderId="10" xfId="0" applyNumberFormat="1" applyFont="1" applyFill="1" applyBorder="1" applyAlignment="1">
      <alignment horizontal="center" vertical="center" wrapText="1"/>
    </xf>
    <xf numFmtId="188" fontId="9" fillId="47" borderId="10" xfId="0" applyNumberFormat="1" applyFont="1" applyFill="1" applyBorder="1" applyAlignment="1">
      <alignment horizontal="center" vertical="center"/>
    </xf>
    <xf numFmtId="188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8" fontId="2" fillId="6" borderId="10" xfId="0" applyNumberFormat="1" applyFont="1" applyFill="1" applyBorder="1" applyAlignment="1">
      <alignment horizontal="center" vertical="center" wrapText="1"/>
    </xf>
    <xf numFmtId="188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8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88" fontId="2" fillId="5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 indent="1"/>
    </xf>
    <xf numFmtId="188" fontId="2" fillId="0" borderId="10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wrapText="1"/>
    </xf>
    <xf numFmtId="188" fontId="5" fillId="5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5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8" fontId="2" fillId="49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8" fillId="0" borderId="0" xfId="0" applyFont="1" applyAlignment="1">
      <alignment/>
    </xf>
    <xf numFmtId="188" fontId="58" fillId="0" borderId="0" xfId="0" applyNumberFormat="1" applyFont="1" applyAlignment="1">
      <alignment/>
    </xf>
    <xf numFmtId="188" fontId="2" fillId="51" borderId="10" xfId="0" applyNumberFormat="1" applyFont="1" applyFill="1" applyBorder="1" applyAlignment="1">
      <alignment horizontal="center" vertical="center"/>
    </xf>
    <xf numFmtId="0" fontId="9" fillId="47" borderId="10" xfId="71" applyFont="1" applyFill="1" applyBorder="1" applyAlignment="1">
      <alignment horizontal="left" vertical="top" wrapText="1" indent="1"/>
      <protection/>
    </xf>
    <xf numFmtId="0" fontId="5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8" fontId="2" fillId="5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9" fillId="48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8" fontId="60" fillId="47" borderId="0" xfId="0" applyNumberFormat="1" applyFont="1" applyFill="1" applyBorder="1" applyAlignment="1">
      <alignment horizontal="center" vertical="center"/>
    </xf>
    <xf numFmtId="188" fontId="61" fillId="0" borderId="0" xfId="0" applyNumberFormat="1" applyFont="1" applyAlignment="1">
      <alignment/>
    </xf>
    <xf numFmtId="188" fontId="61" fillId="51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0" fillId="47" borderId="0" xfId="0" applyFont="1" applyFill="1" applyAlignment="1">
      <alignment/>
    </xf>
    <xf numFmtId="188" fontId="62" fillId="47" borderId="0" xfId="0" applyNumberFormat="1" applyFont="1" applyFill="1" applyAlignment="1">
      <alignment/>
    </xf>
    <xf numFmtId="0" fontId="62" fillId="47" borderId="0" xfId="0" applyFont="1" applyFill="1" applyAlignment="1">
      <alignment/>
    </xf>
    <xf numFmtId="188" fontId="62" fillId="0" borderId="0" xfId="0" applyNumberFormat="1" applyFont="1" applyAlignment="1">
      <alignment/>
    </xf>
    <xf numFmtId="0" fontId="61" fillId="47" borderId="0" xfId="0" applyFont="1" applyFill="1" applyAlignment="1">
      <alignment/>
    </xf>
    <xf numFmtId="0" fontId="58" fillId="47" borderId="0" xfId="0" applyFont="1" applyFill="1" applyAlignment="1">
      <alignment/>
    </xf>
    <xf numFmtId="0" fontId="60" fillId="51" borderId="0" xfId="0" applyFont="1" applyFill="1" applyAlignment="1">
      <alignment/>
    </xf>
    <xf numFmtId="0" fontId="62" fillId="51" borderId="0" xfId="0" applyFont="1" applyFill="1" applyAlignment="1">
      <alignment/>
    </xf>
    <xf numFmtId="188" fontId="60" fillId="0" borderId="0" xfId="0" applyNumberFormat="1" applyFont="1" applyAlignment="1">
      <alignment/>
    </xf>
    <xf numFmtId="188" fontId="2" fillId="50" borderId="10" xfId="0" applyNumberFormat="1" applyFont="1" applyFill="1" applyBorder="1" applyAlignment="1">
      <alignment wrapText="1"/>
    </xf>
    <xf numFmtId="188" fontId="9" fillId="51" borderId="10" xfId="0" applyNumberFormat="1" applyFont="1" applyFill="1" applyBorder="1" applyAlignment="1">
      <alignment horizontal="center" vertical="center" wrapText="1"/>
    </xf>
    <xf numFmtId="188" fontId="5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6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2022'!$B$93:$B$99</c:f>
              <c:strCache/>
            </c:strRef>
          </c:cat>
          <c:val>
            <c:numRef>
              <c:f>'січень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919"/>
          <c:w val="0.934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7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2022'!$AM$20:$AM$27</c:f>
              <c:strCache/>
            </c:strRef>
          </c:cat>
          <c:val>
            <c:numRef>
              <c:f>'січень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5"/>
          <c:y val="0.8885"/>
          <c:w val="0.939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"/>
          <c:y val="0.2505"/>
          <c:w val="0.71575"/>
          <c:h val="0.6837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2022'!$D$7:$AH$7</c:f>
              <c:numCache/>
            </c:numRef>
          </c:val>
          <c:smooth val="0"/>
        </c:ser>
        <c:ser>
          <c:idx val="0"/>
          <c:order val="1"/>
          <c:tx>
            <c:strRef>
              <c:f>'січень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'січень 2022'!$D$8:$AH$8</c:f>
              <c:numCache/>
            </c:numRef>
          </c:val>
          <c:smooth val="0"/>
        </c:ser>
        <c:marker val="1"/>
        <c:axId val="50185071"/>
        <c:axId val="49012456"/>
      </c:line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12456"/>
        <c:crosses val="autoZero"/>
        <c:auto val="1"/>
        <c:lblOffset val="100"/>
        <c:tickLblSkip val="1"/>
        <c:noMultiLvlLbl val="0"/>
      </c:catAx>
      <c:valAx>
        <c:axId val="49012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85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825"/>
          <c:w val="0.85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8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27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2022'!$B$9:$B$16</c:f>
              <c:strCache/>
            </c:strRef>
          </c:cat>
          <c:val>
            <c:numRef>
              <c:f>'січень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5"/>
          <c:y val="0.20875"/>
          <c:w val="0.2997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30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2022'!$B$93:$B$99</c:f>
              <c:strCache/>
            </c:strRef>
          </c:cat>
          <c:val>
            <c:numRef>
              <c:f>'лютий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"/>
          <c:y val="0.919"/>
          <c:w val="0.933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2022'!$AM$20:$AM$27</c:f>
              <c:strCache/>
            </c:strRef>
          </c:cat>
          <c:val>
            <c:numRef>
              <c:f>'лютий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8885"/>
          <c:w val="0.941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5"/>
          <c:y val="0.211"/>
          <c:w val="0.7155"/>
          <c:h val="0.7232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2022'!$D$7:$AH$7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2022'!$D$8:$AH$8</c:f>
              <c:numCache/>
            </c:numRef>
          </c:val>
          <c:smooth val="0"/>
        </c:ser>
        <c:marker val="1"/>
        <c:axId val="38458921"/>
        <c:axId val="10585970"/>
      </c:lineChart>
      <c:catAx>
        <c:axId val="38458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85970"/>
        <c:crosses val="autoZero"/>
        <c:auto val="1"/>
        <c:lblOffset val="100"/>
        <c:tickLblSkip val="1"/>
        <c:noMultiLvlLbl val="0"/>
      </c:catAx>
      <c:valAx>
        <c:axId val="10585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58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"/>
          <c:y val="0.93825"/>
          <c:w val="0.85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18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2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2022'!$B$9:$B$16</c:f>
              <c:strCache/>
            </c:strRef>
          </c:cat>
          <c:val>
            <c:numRef>
              <c:f>'лютий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75"/>
          <c:y val="0.20875"/>
          <c:w val="0.2992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34112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4906625" y="24384000"/>
        <a:ext cx="103060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34302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5278100" y="31003875"/>
        <a:ext cx="100012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46494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6144875" y="24384000"/>
        <a:ext cx="9305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46685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6516350" y="31003875"/>
        <a:ext cx="9001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zoomScale="80" zoomScaleNormal="80" zoomScalePageLayoutView="0" workbookViewId="0" topLeftCell="B3">
      <pane xSplit="2" ySplit="3" topLeftCell="D12" activePane="bottomRight" state="frozen"/>
      <selection pane="topLeft" activeCell="B3" sqref="B3"/>
      <selection pane="topRight" activeCell="D3" sqref="D3"/>
      <selection pane="bottomLeft" activeCell="B6" sqref="B6"/>
      <selection pane="bottomRight" activeCell="AO18" sqref="AO18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4.28125" style="2" customWidth="1"/>
    <col min="5" max="5" width="4.140625" style="2" customWidth="1"/>
    <col min="6" max="6" width="3.7109375" style="2" customWidth="1"/>
    <col min="7" max="7" width="8.421875" style="2" customWidth="1"/>
    <col min="8" max="8" width="10.140625" style="2" customWidth="1"/>
    <col min="9" max="9" width="9.421875" style="2" customWidth="1"/>
    <col min="10" max="10" width="4.57421875" style="2" customWidth="1"/>
    <col min="11" max="11" width="4.7109375" style="2" customWidth="1"/>
    <col min="12" max="12" width="4.57421875" style="2" customWidth="1"/>
    <col min="13" max="13" width="7.8515625" style="43" customWidth="1"/>
    <col min="14" max="14" width="7.140625" style="2" customWidth="1"/>
    <col min="15" max="15" width="6.7109375" style="2" customWidth="1"/>
    <col min="16" max="16" width="8.57421875" style="2" customWidth="1"/>
    <col min="17" max="17" width="9.28125" style="2" customWidth="1"/>
    <col min="18" max="19" width="4.57421875" style="2" customWidth="1"/>
    <col min="20" max="20" width="8.8515625" style="2" customWidth="1"/>
    <col min="21" max="21" width="9.57421875" style="2" customWidth="1"/>
    <col min="22" max="22" width="10.28125" style="2" customWidth="1"/>
    <col min="23" max="23" width="8.7109375" style="2" customWidth="1"/>
    <col min="24" max="24" width="8.57421875" style="2" customWidth="1"/>
    <col min="25" max="25" width="5.00390625" style="2" customWidth="1"/>
    <col min="26" max="26" width="4.8515625" style="2" customWidth="1"/>
    <col min="27" max="27" width="8.140625" style="2" customWidth="1"/>
    <col min="28" max="28" width="8.57421875" style="2" customWidth="1"/>
    <col min="29" max="29" width="9.57421875" style="2" customWidth="1"/>
    <col min="30" max="30" width="7.42187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10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53"/>
      <c r="E7" s="15"/>
      <c r="F7" s="12"/>
      <c r="G7" s="12"/>
      <c r="H7" s="12">
        <v>4423.3</v>
      </c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29199.702</v>
      </c>
      <c r="D8" s="18">
        <f aca="true" t="shared" si="0" ref="D8:AH8">SUM(D9:D16)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937.7999999999998</v>
      </c>
      <c r="I8" s="18">
        <f t="shared" si="0"/>
        <v>1885.8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838</v>
      </c>
      <c r="N8" s="18">
        <f>SUM(N9:N16)</f>
        <v>1546.0000000000002</v>
      </c>
      <c r="O8" s="18">
        <f>SUM(O9:O16)</f>
        <v>427.3</v>
      </c>
      <c r="P8" s="18">
        <f t="shared" si="0"/>
        <v>699.4</v>
      </c>
      <c r="Q8" s="18">
        <f t="shared" si="0"/>
        <v>2323.2000000000003</v>
      </c>
      <c r="R8" s="18">
        <f t="shared" si="0"/>
        <v>0</v>
      </c>
      <c r="S8" s="18">
        <f t="shared" si="0"/>
        <v>0</v>
      </c>
      <c r="T8" s="18">
        <f t="shared" si="0"/>
        <v>1813.5</v>
      </c>
      <c r="U8" s="18">
        <f>SUM(U9:U16)</f>
        <v>1107.8999999999999</v>
      </c>
      <c r="V8" s="18">
        <f>SUM(V9:V16)</f>
        <v>1088.8000000000002</v>
      </c>
      <c r="W8" s="18">
        <f>SUM(W9:W16)</f>
        <v>1610.8999999999999</v>
      </c>
      <c r="X8" s="18">
        <f t="shared" si="0"/>
        <v>1673.8</v>
      </c>
      <c r="Y8" s="18">
        <f t="shared" si="0"/>
        <v>0</v>
      </c>
      <c r="Z8" s="18">
        <f t="shared" si="0"/>
        <v>0</v>
      </c>
      <c r="AA8" s="18">
        <f t="shared" si="0"/>
        <v>2206.2999999999997</v>
      </c>
      <c r="AB8" s="18">
        <f t="shared" si="0"/>
        <v>1712.6</v>
      </c>
      <c r="AC8" s="18">
        <f t="shared" si="0"/>
        <v>2269.9999999999995</v>
      </c>
      <c r="AD8" s="18">
        <f t="shared" si="0"/>
        <v>2543.953</v>
      </c>
      <c r="AE8" s="18">
        <f t="shared" si="0"/>
        <v>3557.049</v>
      </c>
      <c r="AF8" s="18">
        <f t="shared" si="0"/>
        <v>0</v>
      </c>
      <c r="AG8" s="18">
        <f t="shared" si="0"/>
        <v>0</v>
      </c>
      <c r="AH8" s="18">
        <f t="shared" si="0"/>
        <v>957.3999999999999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15082.820000000002</v>
      </c>
      <c r="D9" s="71"/>
      <c r="E9" s="20"/>
      <c r="F9" s="16"/>
      <c r="G9" s="16"/>
      <c r="H9" s="16">
        <v>400.9</v>
      </c>
      <c r="I9" s="16">
        <v>1695.6</v>
      </c>
      <c r="J9" s="16"/>
      <c r="K9" s="16"/>
      <c r="L9" s="16"/>
      <c r="M9" s="16">
        <v>531.1</v>
      </c>
      <c r="N9" s="16">
        <v>186.4</v>
      </c>
      <c r="O9" s="16">
        <v>182.9</v>
      </c>
      <c r="P9" s="16">
        <v>414.4</v>
      </c>
      <c r="Q9" s="16">
        <v>1927.4</v>
      </c>
      <c r="R9" s="16"/>
      <c r="S9" s="16"/>
      <c r="T9" s="16">
        <v>1069.2</v>
      </c>
      <c r="U9" s="16">
        <v>441.5</v>
      </c>
      <c r="V9" s="16">
        <v>575.6</v>
      </c>
      <c r="W9" s="16">
        <v>1180.6</v>
      </c>
      <c r="X9" s="16">
        <v>1451.6</v>
      </c>
      <c r="Y9" s="16"/>
      <c r="Z9" s="21"/>
      <c r="AA9" s="21">
        <v>937.7</v>
      </c>
      <c r="AB9" s="16">
        <v>301.3</v>
      </c>
      <c r="AC9" s="21">
        <v>1335</v>
      </c>
      <c r="AD9" s="16">
        <v>731.026</v>
      </c>
      <c r="AE9" s="16">
        <v>1084.394</v>
      </c>
      <c r="AF9" s="16"/>
      <c r="AG9" s="16"/>
      <c r="AH9" s="16">
        <v>636.2</v>
      </c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>
        <v>0</v>
      </c>
      <c r="AE10" s="16">
        <v>0</v>
      </c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744.3659999999999</v>
      </c>
      <c r="D11" s="72"/>
      <c r="E11" s="20"/>
      <c r="F11" s="16"/>
      <c r="G11" s="16"/>
      <c r="H11" s="16">
        <v>5.3</v>
      </c>
      <c r="I11" s="16"/>
      <c r="J11" s="16"/>
      <c r="K11" s="16"/>
      <c r="L11" s="16"/>
      <c r="M11" s="16">
        <v>1</v>
      </c>
      <c r="N11" s="16"/>
      <c r="O11" s="16">
        <v>0.7</v>
      </c>
      <c r="P11" s="16">
        <v>1</v>
      </c>
      <c r="Q11" s="16">
        <v>3.8</v>
      </c>
      <c r="R11" s="16"/>
      <c r="S11" s="16"/>
      <c r="T11" s="16">
        <v>5.6</v>
      </c>
      <c r="U11" s="16">
        <v>4.1</v>
      </c>
      <c r="V11" s="16">
        <v>20.1</v>
      </c>
      <c r="W11" s="16">
        <v>43.2</v>
      </c>
      <c r="X11" s="16">
        <v>2.8</v>
      </c>
      <c r="Y11" s="16"/>
      <c r="Z11" s="21"/>
      <c r="AA11" s="21">
        <v>21.5</v>
      </c>
      <c r="AB11" s="16">
        <v>6.5</v>
      </c>
      <c r="AC11" s="21">
        <v>69.6</v>
      </c>
      <c r="AD11" s="16">
        <v>375.225</v>
      </c>
      <c r="AE11" s="16">
        <v>174.641</v>
      </c>
      <c r="AF11" s="16"/>
      <c r="AG11" s="16"/>
      <c r="AH11" s="16">
        <v>9.3</v>
      </c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3471.429</v>
      </c>
      <c r="D12" s="72"/>
      <c r="E12" s="20"/>
      <c r="F12" s="16"/>
      <c r="G12" s="16"/>
      <c r="H12" s="16">
        <v>13.4</v>
      </c>
      <c r="I12" s="16">
        <v>2.4</v>
      </c>
      <c r="J12" s="16"/>
      <c r="K12" s="16"/>
      <c r="L12" s="16"/>
      <c r="M12" s="16">
        <v>3.6</v>
      </c>
      <c r="N12" s="16">
        <v>863.7</v>
      </c>
      <c r="O12" s="16">
        <v>9.9</v>
      </c>
      <c r="P12" s="16">
        <v>5.9</v>
      </c>
      <c r="Q12" s="16">
        <v>22.8</v>
      </c>
      <c r="R12" s="16"/>
      <c r="S12" s="16"/>
      <c r="T12" s="16">
        <v>-2.3</v>
      </c>
      <c r="U12" s="16">
        <v>134.4</v>
      </c>
      <c r="V12" s="16">
        <v>31.3</v>
      </c>
      <c r="W12" s="16">
        <v>100</v>
      </c>
      <c r="X12" s="16">
        <v>19.7</v>
      </c>
      <c r="Y12" s="16"/>
      <c r="Z12" s="21"/>
      <c r="AA12" s="21">
        <v>373.9</v>
      </c>
      <c r="AB12" s="16">
        <v>309.8</v>
      </c>
      <c r="AC12" s="21">
        <v>194.5</v>
      </c>
      <c r="AD12" s="16">
        <v>231.781</v>
      </c>
      <c r="AE12" s="16">
        <v>1146.348</v>
      </c>
      <c r="AF12" s="16"/>
      <c r="AG12" s="16"/>
      <c r="AH12" s="16">
        <v>10.3</v>
      </c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3395.9980000000005</v>
      </c>
      <c r="D13" s="72"/>
      <c r="E13" s="20"/>
      <c r="F13" s="16"/>
      <c r="G13" s="16"/>
      <c r="H13" s="16">
        <v>17.6</v>
      </c>
      <c r="I13" s="16">
        <v>11.5</v>
      </c>
      <c r="J13" s="16"/>
      <c r="K13" s="16"/>
      <c r="L13" s="16"/>
      <c r="M13" s="16">
        <v>15.5</v>
      </c>
      <c r="N13" s="16">
        <v>196.7</v>
      </c>
      <c r="O13" s="16">
        <v>9.2</v>
      </c>
      <c r="P13" s="16">
        <v>46.8</v>
      </c>
      <c r="Q13" s="16">
        <v>62.9</v>
      </c>
      <c r="R13" s="16"/>
      <c r="S13" s="16"/>
      <c r="T13" s="16">
        <v>241.5</v>
      </c>
      <c r="U13" s="16">
        <v>159.8</v>
      </c>
      <c r="V13" s="16">
        <v>47.5</v>
      </c>
      <c r="W13" s="16">
        <v>68.6</v>
      </c>
      <c r="X13" s="16">
        <v>66.6</v>
      </c>
      <c r="Y13" s="16"/>
      <c r="Z13" s="21"/>
      <c r="AA13" s="21">
        <v>243.9</v>
      </c>
      <c r="AB13" s="16">
        <v>306.5</v>
      </c>
      <c r="AC13" s="16">
        <v>308.2</v>
      </c>
      <c r="AD13" s="16">
        <v>626.898</v>
      </c>
      <c r="AE13" s="16">
        <v>885</v>
      </c>
      <c r="AF13" s="16"/>
      <c r="AG13" s="16"/>
      <c r="AH13" s="16">
        <v>81.3</v>
      </c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5868.273</v>
      </c>
      <c r="D14" s="72"/>
      <c r="E14" s="20"/>
      <c r="F14" s="16"/>
      <c r="G14" s="16"/>
      <c r="H14" s="16">
        <v>458.4</v>
      </c>
      <c r="I14" s="16">
        <v>148</v>
      </c>
      <c r="J14" s="16"/>
      <c r="K14" s="16"/>
      <c r="L14" s="16"/>
      <c r="M14" s="16">
        <v>267</v>
      </c>
      <c r="N14" s="16">
        <v>279.7</v>
      </c>
      <c r="O14" s="16">
        <v>175.3</v>
      </c>
      <c r="P14" s="16">
        <v>185.9</v>
      </c>
      <c r="Q14" s="16">
        <v>273.5</v>
      </c>
      <c r="R14" s="16"/>
      <c r="S14" s="16"/>
      <c r="T14" s="16">
        <v>465</v>
      </c>
      <c r="U14" s="16">
        <v>335.8</v>
      </c>
      <c r="V14" s="16">
        <v>372.2</v>
      </c>
      <c r="W14" s="16">
        <v>177.6</v>
      </c>
      <c r="X14" s="16">
        <v>110.2</v>
      </c>
      <c r="Y14" s="16"/>
      <c r="Z14" s="21"/>
      <c r="AA14" s="21">
        <v>603.5</v>
      </c>
      <c r="AB14" s="16">
        <v>758</v>
      </c>
      <c r="AC14" s="21">
        <v>333.4</v>
      </c>
      <c r="AD14" s="16">
        <v>521.737</v>
      </c>
      <c r="AE14" s="16">
        <v>207.236</v>
      </c>
      <c r="AF14" s="16"/>
      <c r="AG14" s="16"/>
      <c r="AH14" s="16">
        <v>195.8</v>
      </c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237.48499999999996</v>
      </c>
      <c r="D15" s="72"/>
      <c r="E15" s="20"/>
      <c r="F15" s="16"/>
      <c r="G15" s="16"/>
      <c r="H15" s="16">
        <v>24.3</v>
      </c>
      <c r="I15" s="16">
        <v>11</v>
      </c>
      <c r="J15" s="16"/>
      <c r="K15" s="16"/>
      <c r="L15" s="16"/>
      <c r="M15" s="16">
        <v>10.9</v>
      </c>
      <c r="N15" s="16">
        <v>9.4</v>
      </c>
      <c r="O15" s="16">
        <v>19.5</v>
      </c>
      <c r="P15" s="16">
        <v>10.5</v>
      </c>
      <c r="Q15" s="16">
        <v>11.3</v>
      </c>
      <c r="R15" s="16"/>
      <c r="S15" s="16"/>
      <c r="T15" s="16">
        <v>13.4</v>
      </c>
      <c r="U15" s="16">
        <v>11.7</v>
      </c>
      <c r="V15" s="16">
        <v>12.7</v>
      </c>
      <c r="W15" s="16">
        <v>12.7</v>
      </c>
      <c r="X15" s="16">
        <v>13.7</v>
      </c>
      <c r="Y15" s="16"/>
      <c r="Z15" s="21"/>
      <c r="AA15" s="21">
        <v>12.6</v>
      </c>
      <c r="AB15" s="16">
        <v>12.1</v>
      </c>
      <c r="AC15" s="21">
        <v>12.6</v>
      </c>
      <c r="AD15" s="16">
        <v>7.455</v>
      </c>
      <c r="AE15" s="16">
        <v>19.13</v>
      </c>
      <c r="AF15" s="16"/>
      <c r="AG15" s="16"/>
      <c r="AH15" s="16">
        <v>12.5</v>
      </c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399.33099999999996</v>
      </c>
      <c r="D16" s="71"/>
      <c r="E16" s="20"/>
      <c r="F16" s="16"/>
      <c r="G16" s="16"/>
      <c r="H16" s="16">
        <v>17.9</v>
      </c>
      <c r="I16" s="16">
        <v>17.3</v>
      </c>
      <c r="J16" s="16"/>
      <c r="K16" s="16"/>
      <c r="L16" s="16"/>
      <c r="M16" s="16">
        <v>8.9</v>
      </c>
      <c r="N16" s="16">
        <v>10.1</v>
      </c>
      <c r="O16" s="16">
        <v>29.8</v>
      </c>
      <c r="P16" s="16">
        <v>34.9</v>
      </c>
      <c r="Q16" s="16">
        <v>21.5</v>
      </c>
      <c r="R16" s="16"/>
      <c r="S16" s="16"/>
      <c r="T16" s="16">
        <v>21.1</v>
      </c>
      <c r="U16" s="16">
        <v>20.6</v>
      </c>
      <c r="V16" s="16">
        <v>29.4</v>
      </c>
      <c r="W16" s="16">
        <v>28.2</v>
      </c>
      <c r="X16" s="16">
        <v>9.2</v>
      </c>
      <c r="Y16" s="16"/>
      <c r="Z16" s="21"/>
      <c r="AA16" s="21">
        <v>13.2</v>
      </c>
      <c r="AB16" s="16">
        <v>18.4</v>
      </c>
      <c r="AC16" s="21">
        <v>16.7</v>
      </c>
      <c r="AD16" s="16">
        <v>49.831</v>
      </c>
      <c r="AE16" s="16">
        <v>40.3</v>
      </c>
      <c r="AF16" s="16"/>
      <c r="AG16" s="16"/>
      <c r="AH16" s="16">
        <v>12</v>
      </c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38046.301999999996</v>
      </c>
      <c r="D17" s="25">
        <f>SUM(D6:D8)</f>
        <v>0</v>
      </c>
      <c r="E17" s="25">
        <f aca="true" t="shared" si="2" ref="E17:AH17">SUM(E6:E8)</f>
        <v>0</v>
      </c>
      <c r="F17" s="25">
        <f t="shared" si="2"/>
        <v>0</v>
      </c>
      <c r="G17" s="25">
        <f t="shared" si="2"/>
        <v>0</v>
      </c>
      <c r="H17" s="25">
        <f t="shared" si="2"/>
        <v>5361.1</v>
      </c>
      <c r="I17" s="25">
        <f t="shared" si="2"/>
        <v>1885.8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838</v>
      </c>
      <c r="N17" s="25">
        <f t="shared" si="2"/>
        <v>5969.3</v>
      </c>
      <c r="O17" s="25">
        <f t="shared" si="2"/>
        <v>427.3</v>
      </c>
      <c r="P17" s="25">
        <f t="shared" si="2"/>
        <v>699.4</v>
      </c>
      <c r="Q17" s="25">
        <f t="shared" si="2"/>
        <v>2323.2000000000003</v>
      </c>
      <c r="R17" s="25">
        <f t="shared" si="2"/>
        <v>0</v>
      </c>
      <c r="S17" s="25">
        <f t="shared" si="2"/>
        <v>0</v>
      </c>
      <c r="T17" s="25">
        <f t="shared" si="2"/>
        <v>1813.5</v>
      </c>
      <c r="U17" s="25">
        <f t="shared" si="2"/>
        <v>1107.8999999999999</v>
      </c>
      <c r="V17" s="25">
        <f t="shared" si="2"/>
        <v>1088.8000000000002</v>
      </c>
      <c r="W17" s="25">
        <f t="shared" si="2"/>
        <v>1610.8999999999999</v>
      </c>
      <c r="X17" s="25">
        <f t="shared" si="2"/>
        <v>1673.8</v>
      </c>
      <c r="Y17" s="25">
        <f t="shared" si="2"/>
        <v>0</v>
      </c>
      <c r="Z17" s="25">
        <f t="shared" si="2"/>
        <v>0</v>
      </c>
      <c r="AA17" s="25">
        <f t="shared" si="2"/>
        <v>2206.2999999999997</v>
      </c>
      <c r="AB17" s="25">
        <f t="shared" si="2"/>
        <v>1712.6</v>
      </c>
      <c r="AC17" s="25">
        <f t="shared" si="2"/>
        <v>2269.9999999999995</v>
      </c>
      <c r="AD17" s="25">
        <f t="shared" si="2"/>
        <v>2543.953</v>
      </c>
      <c r="AE17" s="25">
        <f t="shared" si="2"/>
        <v>3557.049</v>
      </c>
      <c r="AF17" s="25">
        <f t="shared" si="2"/>
        <v>0</v>
      </c>
      <c r="AG17" s="25">
        <f t="shared" si="2"/>
        <v>0</v>
      </c>
      <c r="AH17" s="25">
        <f t="shared" si="2"/>
        <v>957.3999999999999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46476.909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1037.445</v>
      </c>
      <c r="P18" s="27">
        <f t="shared" si="3"/>
        <v>242.486</v>
      </c>
      <c r="Q18" s="27">
        <f t="shared" si="3"/>
        <v>6820.318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1790.8990000000001</v>
      </c>
      <c r="V18" s="27">
        <f t="shared" si="3"/>
        <v>1646.397</v>
      </c>
      <c r="W18" s="27">
        <f t="shared" si="3"/>
        <v>0</v>
      </c>
      <c r="X18" s="27">
        <f t="shared" si="3"/>
        <v>409.182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18471.868</v>
      </c>
      <c r="AC18" s="27">
        <f t="shared" si="3"/>
        <v>6032.919000000001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36451.560000000005</v>
      </c>
      <c r="AK18" s="58">
        <f aca="true" t="shared" si="4" ref="AK18:AK87">AJ18-C18</f>
        <v>-10025.348999999995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5333.402</v>
      </c>
      <c r="D19" s="29">
        <f t="shared" si="5"/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1037.445</v>
      </c>
      <c r="P19" s="29">
        <f t="shared" si="5"/>
        <v>242.486</v>
      </c>
      <c r="Q19" s="29">
        <f t="shared" si="5"/>
        <v>267.085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10.719</v>
      </c>
      <c r="W19" s="29">
        <f t="shared" si="5"/>
        <v>0</v>
      </c>
      <c r="X19" s="29">
        <f t="shared" si="5"/>
        <v>71.855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1918.504</v>
      </c>
      <c r="AC19" s="29">
        <f t="shared" si="5"/>
        <v>243.39600000000002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3791.4900000000002</v>
      </c>
      <c r="AK19" s="58">
        <f t="shared" si="4"/>
        <v>-1541.9119999999998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4629.2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>
        <v>1037.445</v>
      </c>
      <c r="P20" s="12">
        <v>242.486</v>
      </c>
      <c r="Q20" s="12">
        <v>267.085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1914.185</v>
      </c>
      <c r="AC20" s="34">
        <v>185.78</v>
      </c>
      <c r="AD20" s="16"/>
      <c r="AE20" s="16"/>
      <c r="AF20" s="16"/>
      <c r="AG20" s="16"/>
      <c r="AH20" s="12"/>
      <c r="AI20" s="12"/>
      <c r="AJ20" s="12">
        <f>SUM(D20:AI20)</f>
        <v>3646.981</v>
      </c>
      <c r="AK20" s="58">
        <f t="shared" si="4"/>
        <v>-982.2189999999996</v>
      </c>
      <c r="AM20" s="44" t="s">
        <v>18</v>
      </c>
      <c r="AN20" s="45">
        <f>AJ19</f>
        <v>3791.4900000000002</v>
      </c>
    </row>
    <row r="21" spans="2:40" ht="15.75">
      <c r="B21" s="30" t="s">
        <v>19</v>
      </c>
      <c r="C21" s="31">
        <v>348.992</v>
      </c>
      <c r="D21" s="31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>
        <v>0.628</v>
      </c>
      <c r="AC21" s="12">
        <v>55.251</v>
      </c>
      <c r="AD21" s="16"/>
      <c r="AE21" s="16"/>
      <c r="AF21" s="16"/>
      <c r="AG21" s="16"/>
      <c r="AH21" s="12"/>
      <c r="AI21" s="12"/>
      <c r="AJ21" s="12">
        <f>SUM(D21:AI21)</f>
        <v>55.879</v>
      </c>
      <c r="AK21" s="58">
        <f t="shared" si="4"/>
        <v>-293.113</v>
      </c>
      <c r="AM21" s="44" t="s">
        <v>20</v>
      </c>
      <c r="AN21" s="45">
        <f>AJ25</f>
        <v>25838.273999999998</v>
      </c>
    </row>
    <row r="22" spans="2:40" ht="15.75">
      <c r="B22" s="30" t="s">
        <v>21</v>
      </c>
      <c r="C22" s="31">
        <v>355.21</v>
      </c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10.719</v>
      </c>
      <c r="W22" s="12"/>
      <c r="X22" s="12">
        <v>71.855</v>
      </c>
      <c r="Y22" s="12"/>
      <c r="Z22" s="12"/>
      <c r="AA22" s="12"/>
      <c r="AB22" s="12">
        <f>1.2+2.491</f>
        <v>3.691</v>
      </c>
      <c r="AC22" s="12">
        <v>2.365</v>
      </c>
      <c r="AD22" s="12"/>
      <c r="AE22" s="12"/>
      <c r="AF22" s="12"/>
      <c r="AG22" s="12"/>
      <c r="AH22" s="12"/>
      <c r="AI22" s="12"/>
      <c r="AJ22" s="12">
        <f>SUM(D22:AI22)</f>
        <v>88.63</v>
      </c>
      <c r="AK22" s="58">
        <f t="shared" si="4"/>
        <v>-266.58</v>
      </c>
      <c r="AM22" s="44" t="s">
        <v>22</v>
      </c>
      <c r="AN22" s="45">
        <f>$AJ$31+$AJ$33</f>
        <v>1091.606</v>
      </c>
    </row>
    <row r="23" spans="2:40" ht="34.5" customHeight="1">
      <c r="B23" s="28" t="s">
        <v>66</v>
      </c>
      <c r="C23" s="50">
        <f>SUM(C24)</f>
        <v>2172.624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57.733</v>
      </c>
      <c r="W23" s="50">
        <f t="shared" si="6"/>
        <v>0</v>
      </c>
      <c r="X23" s="50">
        <f t="shared" si="6"/>
        <v>68.769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126.50200000000001</v>
      </c>
      <c r="AK23" s="58">
        <f t="shared" si="4"/>
        <v>-2046.1219999999998</v>
      </c>
      <c r="AM23" s="44" t="s">
        <v>23</v>
      </c>
      <c r="AN23" s="45">
        <f>$AJ$34+$AJ$35+$AJ$38+$AJ$43+$AJ$47+$AJ$37+$AJ$36</f>
        <v>1614.915</v>
      </c>
    </row>
    <row r="24" spans="2:40" ht="15" customHeight="1">
      <c r="B24" s="32" t="s">
        <v>30</v>
      </c>
      <c r="C24" s="31">
        <v>2172.624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57.733</v>
      </c>
      <c r="W24" s="34"/>
      <c r="X24" s="34">
        <v>68.769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126.50200000000001</v>
      </c>
      <c r="AK24" s="58"/>
      <c r="AM24" s="44" t="s">
        <v>24</v>
      </c>
      <c r="AN24" s="45">
        <f>$AJ$68+$AJ$71+$AJ$81+$AJ$64+$AJ$66</f>
        <v>1500.8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28270.543999999998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5653.358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1582.8200000000002</v>
      </c>
      <c r="V25" s="29">
        <f t="shared" si="7"/>
        <v>99.193</v>
      </c>
      <c r="W25" s="29">
        <f t="shared" si="7"/>
        <v>0</v>
      </c>
      <c r="X25" s="29">
        <f t="shared" si="7"/>
        <v>161.498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14750.802</v>
      </c>
      <c r="AC25" s="29">
        <f t="shared" si="7"/>
        <v>3590.603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25838.273999999998</v>
      </c>
      <c r="AK25" s="58">
        <f t="shared" si="4"/>
        <v>-2432.2700000000004</v>
      </c>
      <c r="AL25" s="56"/>
      <c r="AM25" s="44" t="s">
        <v>26</v>
      </c>
      <c r="AN25" s="45">
        <f>$AJ$54</f>
        <v>1749.905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18842.325</v>
      </c>
      <c r="D26" s="31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>
        <f>2942.3+2711.058</f>
        <v>5653.358</v>
      </c>
      <c r="R26" s="12"/>
      <c r="S26" s="12"/>
      <c r="T26" s="12"/>
      <c r="U26" s="12">
        <f>751.844+826.154</f>
        <v>1577.998</v>
      </c>
      <c r="V26" s="12">
        <v>59.626</v>
      </c>
      <c r="W26" s="12"/>
      <c r="X26" s="12">
        <v>59.54</v>
      </c>
      <c r="Y26" s="12"/>
      <c r="Z26" s="12"/>
      <c r="AA26" s="12"/>
      <c r="AB26" s="12">
        <f>2723.611+430.6+3434.176+63.074</f>
        <v>6651.460999999999</v>
      </c>
      <c r="AC26" s="34">
        <f>1935.247+1459.332</f>
        <v>3394.579</v>
      </c>
      <c r="AD26" s="16"/>
      <c r="AE26" s="16"/>
      <c r="AF26" s="16"/>
      <c r="AG26" s="16"/>
      <c r="AH26" s="12"/>
      <c r="AI26" s="12"/>
      <c r="AJ26" s="12">
        <f>SUM(D26:AI26)</f>
        <v>17396.562</v>
      </c>
      <c r="AK26" s="58">
        <f t="shared" si="4"/>
        <v>-1445.762999999999</v>
      </c>
      <c r="AM26" s="44" t="s">
        <v>28</v>
      </c>
      <c r="AN26" s="45">
        <f>$AJ$58</f>
        <v>508.652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355.918</v>
      </c>
    </row>
    <row r="28" spans="2:37" ht="15.75">
      <c r="B28" s="30" t="s">
        <v>27</v>
      </c>
      <c r="C28" s="31">
        <v>1043.125</v>
      </c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>
        <v>1.816</v>
      </c>
      <c r="V28" s="12">
        <v>32.57</v>
      </c>
      <c r="W28" s="12"/>
      <c r="X28" s="12">
        <v>94.652</v>
      </c>
      <c r="Y28" s="12"/>
      <c r="Z28" s="12"/>
      <c r="AA28" s="12"/>
      <c r="AB28" s="12">
        <v>119.734</v>
      </c>
      <c r="AC28" s="12">
        <v>176.026</v>
      </c>
      <c r="AD28" s="16"/>
      <c r="AE28" s="16"/>
      <c r="AF28" s="16"/>
      <c r="AG28" s="16"/>
      <c r="AH28" s="12"/>
      <c r="AI28" s="12"/>
      <c r="AJ28" s="12">
        <f>SUM(D28:AI28)</f>
        <v>424.798</v>
      </c>
      <c r="AK28" s="58">
        <f t="shared" si="4"/>
        <v>-618.327</v>
      </c>
    </row>
    <row r="29" spans="2:37" ht="15.75">
      <c r="B29" s="30" t="s">
        <v>19</v>
      </c>
      <c r="C29" s="31">
        <v>7902.724</v>
      </c>
      <c r="D29" s="31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>
        <v>4.01</v>
      </c>
      <c r="Y29" s="12"/>
      <c r="Z29" s="12"/>
      <c r="AA29" s="12"/>
      <c r="AB29" s="12">
        <v>7935.311</v>
      </c>
      <c r="AC29" s="12">
        <v>14.65</v>
      </c>
      <c r="AD29" s="16"/>
      <c r="AE29" s="16"/>
      <c r="AF29" s="16"/>
      <c r="AG29" s="16"/>
      <c r="AH29" s="12"/>
      <c r="AI29" s="12"/>
      <c r="AJ29" s="12">
        <f>SUM(D29:AI29)</f>
        <v>7953.971</v>
      </c>
      <c r="AK29" s="58">
        <f t="shared" si="4"/>
        <v>51.24699999999939</v>
      </c>
    </row>
    <row r="30" spans="2:40" ht="15.75">
      <c r="B30" s="30" t="s">
        <v>21</v>
      </c>
      <c r="C30" s="31">
        <v>482.37</v>
      </c>
      <c r="D30" s="3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3.006</v>
      </c>
      <c r="V30" s="12">
        <v>6.997</v>
      </c>
      <c r="W30" s="12"/>
      <c r="X30" s="12">
        <v>3.296</v>
      </c>
      <c r="Y30" s="12"/>
      <c r="Z30" s="12"/>
      <c r="AA30" s="12"/>
      <c r="AB30" s="12">
        <v>44.296</v>
      </c>
      <c r="AC30" s="12">
        <v>5.348</v>
      </c>
      <c r="AD30" s="12"/>
      <c r="AE30" s="12"/>
      <c r="AF30" s="12"/>
      <c r="AG30" s="12"/>
      <c r="AH30" s="12"/>
      <c r="AI30" s="12"/>
      <c r="AJ30" s="12">
        <f>SUM(D30:AI30)</f>
        <v>62.943</v>
      </c>
      <c r="AK30" s="58">
        <f t="shared" si="4"/>
        <v>-419.427</v>
      </c>
      <c r="AN30" s="64"/>
    </row>
    <row r="31" spans="2:40" ht="29.25">
      <c r="B31" s="28" t="s">
        <v>67</v>
      </c>
      <c r="C31" s="29">
        <f>C32</f>
        <v>2176.78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1091.606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1091.606</v>
      </c>
      <c r="AK31" s="58">
        <f t="shared" si="4"/>
        <v>-1085.1740000000002</v>
      </c>
      <c r="AN31" s="64"/>
    </row>
    <row r="32" spans="2:40" ht="15.75">
      <c r="B32" s="32" t="s">
        <v>30</v>
      </c>
      <c r="C32" s="22">
        <v>2176.78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f>555.27+536.336</f>
        <v>1091.606</v>
      </c>
      <c r="AC32" s="16"/>
      <c r="AD32" s="16"/>
      <c r="AE32" s="16"/>
      <c r="AF32" s="16"/>
      <c r="AG32" s="16"/>
      <c r="AH32" s="22"/>
      <c r="AI32" s="22"/>
      <c r="AJ32" s="12">
        <f>SUM(D32:AI32)</f>
        <v>1091.606</v>
      </c>
      <c r="AK32" s="58">
        <f t="shared" si="4"/>
        <v>-1085.1740000000002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344.07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>
        <v>39.281</v>
      </c>
      <c r="Y34" s="29"/>
      <c r="Z34" s="29"/>
      <c r="AA34" s="29"/>
      <c r="AB34" s="29">
        <f>75.514+0.16</f>
        <v>75.67399999999999</v>
      </c>
      <c r="AC34" s="29"/>
      <c r="AD34" s="29"/>
      <c r="AE34" s="29"/>
      <c r="AF34" s="29"/>
      <c r="AG34" s="29"/>
      <c r="AH34" s="29"/>
      <c r="AI34" s="29"/>
      <c r="AJ34" s="29">
        <f>SUM(D34:AI34)</f>
        <v>114.95499999999998</v>
      </c>
      <c r="AK34" s="58">
        <f t="shared" si="4"/>
        <v>-229.115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16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-16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80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-80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25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-25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1324.8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276.605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34.528</v>
      </c>
      <c r="V38" s="29">
        <f t="shared" si="9"/>
        <v>0</v>
      </c>
      <c r="W38" s="29">
        <f t="shared" si="9"/>
        <v>0</v>
      </c>
      <c r="X38" s="29">
        <f t="shared" si="9"/>
        <v>3.708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844.7669999999999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1159.6080000000002</v>
      </c>
      <c r="AK38" s="58">
        <f t="shared" si="4"/>
        <v>-165.19199999999978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1210.2</v>
      </c>
      <c r="D39" s="31"/>
      <c r="E39" s="12"/>
      <c r="F39" s="12"/>
      <c r="G39" s="12"/>
      <c r="H39" s="12"/>
      <c r="I39" s="12"/>
      <c r="J39" s="12"/>
      <c r="K39" s="12"/>
      <c r="L39" s="12"/>
      <c r="M39" s="12"/>
      <c r="N39" s="16"/>
      <c r="O39" s="12"/>
      <c r="P39" s="12"/>
      <c r="Q39" s="12">
        <v>276.605</v>
      </c>
      <c r="R39" s="12"/>
      <c r="S39" s="12"/>
      <c r="T39" s="12"/>
      <c r="U39" s="12">
        <v>34.528</v>
      </c>
      <c r="V39" s="34"/>
      <c r="W39" s="12"/>
      <c r="X39" s="12"/>
      <c r="Y39" s="12"/>
      <c r="Z39" s="34"/>
      <c r="AA39" s="12"/>
      <c r="AB39" s="12"/>
      <c r="AC39" s="34">
        <f>652.754+139.302</f>
        <v>792.056</v>
      </c>
      <c r="AD39" s="16"/>
      <c r="AE39" s="16"/>
      <c r="AF39" s="16"/>
      <c r="AG39" s="16"/>
      <c r="AH39" s="12"/>
      <c r="AI39" s="12"/>
      <c r="AJ39" s="12">
        <f>SUM(D39:AI39)</f>
        <v>1103.189</v>
      </c>
      <c r="AK39" s="58">
        <f t="shared" si="4"/>
        <v>-107.01099999999997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100.5</v>
      </c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>
        <v>52.151</v>
      </c>
      <c r="AD41" s="16"/>
      <c r="AE41" s="16"/>
      <c r="AF41" s="16"/>
      <c r="AG41" s="16"/>
      <c r="AH41" s="12"/>
      <c r="AI41" s="12"/>
      <c r="AJ41" s="12">
        <f>SUM(D41:AI41)</f>
        <v>52.151</v>
      </c>
      <c r="AK41" s="58">
        <f t="shared" si="4"/>
        <v>-48.349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14.1</v>
      </c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>
        <v>3.708</v>
      </c>
      <c r="Y42" s="12"/>
      <c r="Z42" s="12"/>
      <c r="AA42" s="12"/>
      <c r="AB42" s="12"/>
      <c r="AC42" s="12">
        <v>0.56</v>
      </c>
      <c r="AD42" s="12"/>
      <c r="AE42" s="12"/>
      <c r="AF42" s="12"/>
      <c r="AG42" s="12"/>
      <c r="AH42" s="12"/>
      <c r="AI42" s="12"/>
      <c r="AJ42" s="12">
        <f>SUM(D42:AI42)</f>
        <v>4.268000000000001</v>
      </c>
      <c r="AK42" s="58">
        <f t="shared" si="4"/>
        <v>-9.831999999999999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235.46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65.641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2.452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124.389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192.48199999999997</v>
      </c>
      <c r="AK43" s="58">
        <f t="shared" si="4"/>
        <v>-42.97800000000004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196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>
        <v>65.641</v>
      </c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>
        <v>124.249</v>
      </c>
      <c r="AC44" s="12"/>
      <c r="AD44" s="16"/>
      <c r="AE44" s="16"/>
      <c r="AF44" s="16"/>
      <c r="AG44" s="16"/>
      <c r="AH44" s="12"/>
      <c r="AI44" s="12"/>
      <c r="AJ44" s="12">
        <f>SUM(D44:AI44)</f>
        <v>189.89</v>
      </c>
      <c r="AK44" s="58">
        <f t="shared" si="4"/>
        <v>-6.110000000000014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34.46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>
        <v>0.452</v>
      </c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0.452</v>
      </c>
      <c r="AK45" s="58">
        <f t="shared" si="4"/>
        <v>-34.008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2</v>
      </c>
      <c r="W46" s="12"/>
      <c r="X46" s="12"/>
      <c r="Y46" s="12"/>
      <c r="Z46" s="12"/>
      <c r="AA46" s="12"/>
      <c r="AB46" s="12">
        <v>0.14</v>
      </c>
      <c r="AC46" s="12"/>
      <c r="AD46" s="12"/>
      <c r="AE46" s="12"/>
      <c r="AF46" s="12"/>
      <c r="AG46" s="12"/>
      <c r="AH46" s="12"/>
      <c r="AI46" s="12"/>
      <c r="AJ46" s="12">
        <f>SUM(D46:AI46)</f>
        <v>2.14</v>
      </c>
      <c r="AK46" s="58">
        <f t="shared" si="4"/>
        <v>-2.86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177.65</v>
      </c>
      <c r="D47" s="29">
        <f aca="true" t="shared" si="11" ref="D47:AH47">SUM(D48:D50)</f>
        <v>0</v>
      </c>
      <c r="E47" s="29">
        <f t="shared" si="11"/>
        <v>0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73.563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74.307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147.87</v>
      </c>
      <c r="AK47" s="58">
        <f t="shared" si="4"/>
        <v>-29.78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165.65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>
        <v>73.563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74.307</v>
      </c>
      <c r="AC48" s="12"/>
      <c r="AD48" s="16"/>
      <c r="AE48" s="16"/>
      <c r="AF48" s="16"/>
      <c r="AG48" s="16"/>
      <c r="AH48" s="16"/>
      <c r="AI48" s="16"/>
      <c r="AJ48" s="12">
        <f>SUM(D48:AI48)</f>
        <v>147.87</v>
      </c>
      <c r="AK48" s="58">
        <f t="shared" si="4"/>
        <v>-17.78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10</v>
      </c>
      <c r="D49" s="31"/>
      <c r="E49" s="12"/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0</v>
      </c>
      <c r="AK49" s="58">
        <f t="shared" si="4"/>
        <v>-10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2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-2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2234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407.78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0.5</v>
      </c>
      <c r="W54" s="29">
        <f t="shared" si="13"/>
        <v>0</v>
      </c>
      <c r="X54" s="29">
        <f t="shared" si="13"/>
        <v>12.472000000000001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1329.1530000000002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1749.905</v>
      </c>
      <c r="AK54" s="58">
        <f t="shared" si="4"/>
        <v>-484.095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1437.5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>
        <v>407.78</v>
      </c>
      <c r="R55" s="12"/>
      <c r="S55" s="12"/>
      <c r="T55" s="12"/>
      <c r="U55" s="12"/>
      <c r="V55" s="34"/>
      <c r="W55" s="12"/>
      <c r="X55" s="12">
        <v>10.422</v>
      </c>
      <c r="Y55" s="12"/>
      <c r="Z55" s="34"/>
      <c r="AA55" s="12"/>
      <c r="AB55" s="12"/>
      <c r="AC55" s="34">
        <v>841.003</v>
      </c>
      <c r="AD55" s="16"/>
      <c r="AE55" s="16"/>
      <c r="AF55" s="16"/>
      <c r="AG55" s="16"/>
      <c r="AH55" s="12"/>
      <c r="AI55" s="12"/>
      <c r="AJ55" s="12">
        <f>SUM(D55:AI55)</f>
        <v>1259.205</v>
      </c>
      <c r="AK55" s="58">
        <f t="shared" si="4"/>
        <v>-178.29500000000007</v>
      </c>
    </row>
    <row r="56" spans="2:37" ht="15.75">
      <c r="B56" s="30" t="s">
        <v>19</v>
      </c>
      <c r="C56" s="31">
        <v>781.4</v>
      </c>
      <c r="D56" s="31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>
        <v>488</v>
      </c>
      <c r="AD56" s="16"/>
      <c r="AE56" s="16"/>
      <c r="AF56" s="16"/>
      <c r="AG56" s="16"/>
      <c r="AH56" s="12"/>
      <c r="AI56" s="12"/>
      <c r="AJ56" s="12">
        <f>SUM(D56:AI56)</f>
        <v>488</v>
      </c>
      <c r="AK56" s="58">
        <f t="shared" si="4"/>
        <v>-293.4</v>
      </c>
    </row>
    <row r="57" spans="2:38" ht="15.75">
      <c r="B57" s="30" t="s">
        <v>21</v>
      </c>
      <c r="C57" s="31">
        <v>15.1</v>
      </c>
      <c r="D57" s="3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>
        <v>0.5</v>
      </c>
      <c r="W57" s="12"/>
      <c r="X57" s="12">
        <v>2.05</v>
      </c>
      <c r="Y57" s="12"/>
      <c r="Z57" s="12"/>
      <c r="AA57" s="12"/>
      <c r="AB57" s="12"/>
      <c r="AC57" s="12">
        <v>0.15</v>
      </c>
      <c r="AD57" s="12"/>
      <c r="AE57" s="12"/>
      <c r="AF57" s="12"/>
      <c r="AG57" s="12"/>
      <c r="AH57" s="12"/>
      <c r="AI57" s="12"/>
      <c r="AJ57" s="12">
        <f>SUM(D57:AI57)</f>
        <v>2.6999999999999997</v>
      </c>
      <c r="AK57" s="58">
        <f t="shared" si="4"/>
        <v>-12.4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744.2000000000002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0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173.55100000000002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335.055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508.652</v>
      </c>
      <c r="AK58" s="58">
        <f t="shared" si="4"/>
        <v>-235.54800000000017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550.2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>
        <v>161.53</v>
      </c>
      <c r="V59" s="34"/>
      <c r="W59" s="12"/>
      <c r="X59" s="12"/>
      <c r="Y59" s="12"/>
      <c r="Z59" s="34"/>
      <c r="AA59" s="12"/>
      <c r="AB59" s="12">
        <v>292.662</v>
      </c>
      <c r="AC59" s="12"/>
      <c r="AD59" s="16"/>
      <c r="AE59" s="16"/>
      <c r="AF59" s="16"/>
      <c r="AG59" s="16"/>
      <c r="AH59" s="12"/>
      <c r="AI59" s="12"/>
      <c r="AJ59" s="12">
        <f>SUM(D59:AI59)</f>
        <v>454.192</v>
      </c>
      <c r="AK59" s="58">
        <f t="shared" si="4"/>
        <v>-96.00800000000004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116.2</v>
      </c>
      <c r="D61" s="31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>
        <v>25</v>
      </c>
      <c r="AC61" s="12"/>
      <c r="AD61" s="16"/>
      <c r="AE61" s="16"/>
      <c r="AF61" s="16"/>
      <c r="AG61" s="16"/>
      <c r="AH61" s="12"/>
      <c r="AI61" s="12"/>
      <c r="AJ61" s="12">
        <f>SUM(D61:AI61)</f>
        <v>25</v>
      </c>
      <c r="AK61" s="58">
        <f t="shared" si="4"/>
        <v>-91.2</v>
      </c>
    </row>
    <row r="62" spans="2:37" ht="15.75">
      <c r="B62" s="30" t="s">
        <v>30</v>
      </c>
      <c r="C62" s="31">
        <v>32.1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>
        <v>11.669</v>
      </c>
      <c r="V62" s="12"/>
      <c r="W62" s="12"/>
      <c r="X62" s="12"/>
      <c r="Y62" s="12"/>
      <c r="Z62" s="12"/>
      <c r="AA62" s="12"/>
      <c r="AB62" s="12">
        <v>16.721</v>
      </c>
      <c r="AC62" s="12"/>
      <c r="AD62" s="16"/>
      <c r="AE62" s="16"/>
      <c r="AF62" s="16"/>
      <c r="AG62" s="12"/>
      <c r="AH62" s="16"/>
      <c r="AI62" s="16"/>
      <c r="AJ62" s="12">
        <f>SUM(D62:AI62)</f>
        <v>28.39</v>
      </c>
      <c r="AK62" s="58">
        <f t="shared" si="4"/>
        <v>-3.710000000000001</v>
      </c>
    </row>
    <row r="63" spans="2:37" ht="15.75">
      <c r="B63" s="30" t="s">
        <v>21</v>
      </c>
      <c r="C63" s="31">
        <v>45.7</v>
      </c>
      <c r="D63" s="3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v>0.352</v>
      </c>
      <c r="V63" s="12"/>
      <c r="W63" s="12"/>
      <c r="X63" s="12"/>
      <c r="Y63" s="12"/>
      <c r="Z63" s="12"/>
      <c r="AA63" s="12"/>
      <c r="AB63" s="12">
        <v>0.672</v>
      </c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1.07</v>
      </c>
      <c r="AK63" s="58">
        <f t="shared" si="4"/>
        <v>-44.63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2504.5</v>
      </c>
      <c r="D68" s="29">
        <f aca="true" t="shared" si="17" ref="D68:AJ68">D69+D70</f>
        <v>0</v>
      </c>
      <c r="E68" s="29">
        <f t="shared" si="17"/>
        <v>0</v>
      </c>
      <c r="F68" s="29">
        <f t="shared" si="17"/>
        <v>0</v>
      </c>
      <c r="G68" s="29">
        <f t="shared" si="17"/>
        <v>0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1475.8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1475.8</v>
      </c>
      <c r="AK68" s="58">
        <f t="shared" si="4"/>
        <v>-1028.7</v>
      </c>
    </row>
    <row r="69" spans="2:37" ht="15.75">
      <c r="B69" s="36" t="s">
        <v>45</v>
      </c>
      <c r="C69" s="22">
        <v>77.25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1475.8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1475.8</v>
      </c>
      <c r="AK69" s="58">
        <f t="shared" si="4"/>
        <v>1398.55</v>
      </c>
    </row>
    <row r="70" spans="2:37" ht="15.75">
      <c r="B70" s="36" t="s">
        <v>30</v>
      </c>
      <c r="C70" s="22">
        <v>2427.25</v>
      </c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0</v>
      </c>
      <c r="AK70" s="58">
        <f t="shared" si="4"/>
        <v>-2427.25</v>
      </c>
    </row>
    <row r="71" spans="2:37" ht="15.75">
      <c r="B71" s="28" t="s">
        <v>46</v>
      </c>
      <c r="C71" s="29">
        <f>C72+C73+C74</f>
        <v>145.5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25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25</v>
      </c>
      <c r="AK71" s="58">
        <f t="shared" si="4"/>
        <v>-120.5</v>
      </c>
    </row>
    <row r="72" spans="2:37" ht="15.75">
      <c r="B72" s="30" t="s">
        <v>19</v>
      </c>
      <c r="C72" s="22">
        <v>145.5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>
        <v>25</v>
      </c>
      <c r="AD72" s="16"/>
      <c r="AE72" s="16"/>
      <c r="AF72" s="16"/>
      <c r="AG72" s="16"/>
      <c r="AH72" s="16"/>
      <c r="AI72" s="16"/>
      <c r="AJ72" s="16">
        <f>SUM(D72:AI72)</f>
        <v>25</v>
      </c>
      <c r="AK72" s="58">
        <f t="shared" si="4"/>
        <v>-120.5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77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0</v>
      </c>
      <c r="AK82" s="58">
        <f t="shared" si="4"/>
        <v>-77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236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76.286</v>
      </c>
      <c r="R84" s="29"/>
      <c r="S84" s="29"/>
      <c r="T84" s="29"/>
      <c r="U84" s="29"/>
      <c r="V84" s="29"/>
      <c r="W84" s="29"/>
      <c r="X84" s="29">
        <v>1.599</v>
      </c>
      <c r="Y84" s="29"/>
      <c r="Z84" s="29"/>
      <c r="AA84" s="29"/>
      <c r="AB84" s="29">
        <v>101.531</v>
      </c>
      <c r="AC84" s="29"/>
      <c r="AD84" s="29"/>
      <c r="AE84" s="29"/>
      <c r="AF84" s="29"/>
      <c r="AG84" s="29"/>
      <c r="AH84" s="29"/>
      <c r="AI84" s="29"/>
      <c r="AJ84" s="29">
        <f t="shared" si="20"/>
        <v>179.416</v>
      </c>
      <c r="AK84" s="58">
        <f t="shared" si="4"/>
        <v>-56.584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229.379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-229.379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>
        <v>50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0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46476.909</v>
      </c>
      <c r="D93" s="39">
        <f aca="true" t="shared" si="22" ref="D93:AH93">SUM(D94:D100)</f>
        <v>0</v>
      </c>
      <c r="E93" s="39">
        <f t="shared" si="22"/>
        <v>0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1037.445</v>
      </c>
      <c r="P93" s="39">
        <f t="shared" si="22"/>
        <v>242.486</v>
      </c>
      <c r="Q93" s="39">
        <f t="shared" si="22"/>
        <v>6820.318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1790.8990000000001</v>
      </c>
      <c r="V93" s="39">
        <f t="shared" si="22"/>
        <v>1646.397</v>
      </c>
      <c r="W93" s="39">
        <f t="shared" si="22"/>
        <v>0</v>
      </c>
      <c r="X93" s="39">
        <f t="shared" si="22"/>
        <v>409.18199999999996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18471.868000000002</v>
      </c>
      <c r="AC93" s="39">
        <f t="shared" si="22"/>
        <v>6032.918999999999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36451.56</v>
      </c>
      <c r="AK93" s="58">
        <f t="shared" si="21"/>
        <v>-10025.349000000002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27031.075</v>
      </c>
      <c r="D94" s="31">
        <f t="shared" si="23"/>
        <v>0</v>
      </c>
      <c r="E94" s="31">
        <f t="shared" si="23"/>
        <v>0</v>
      </c>
      <c r="F94" s="31">
        <f t="shared" si="23"/>
        <v>0</v>
      </c>
      <c r="G94" s="31">
        <f t="shared" si="23"/>
        <v>0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1037.445</v>
      </c>
      <c r="P94" s="31">
        <f t="shared" si="23"/>
        <v>242.486</v>
      </c>
      <c r="Q94" s="31">
        <f t="shared" si="23"/>
        <v>6744.032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1774.056</v>
      </c>
      <c r="V94" s="31">
        <f>V20+V39+V44+V48+V52+V55+V59+V26</f>
        <v>59.626</v>
      </c>
      <c r="W94" s="31">
        <f t="shared" si="23"/>
        <v>0</v>
      </c>
      <c r="X94" s="31">
        <f t="shared" si="23"/>
        <v>69.962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9056.864</v>
      </c>
      <c r="AC94" s="31">
        <f t="shared" si="23"/>
        <v>5213.418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24197.889000000003</v>
      </c>
      <c r="AK94" s="58">
        <f t="shared" si="21"/>
        <v>-2833.185999999998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1043.125</v>
      </c>
      <c r="D96" s="31">
        <f t="shared" si="25"/>
        <v>0</v>
      </c>
      <c r="E96" s="31">
        <f t="shared" si="25"/>
        <v>0</v>
      </c>
      <c r="F96" s="31">
        <f t="shared" si="25"/>
        <v>0</v>
      </c>
      <c r="G96" s="31">
        <f t="shared" si="25"/>
        <v>0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1.816</v>
      </c>
      <c r="V96" s="31">
        <f t="shared" si="25"/>
        <v>32.57</v>
      </c>
      <c r="W96" s="31">
        <f t="shared" si="25"/>
        <v>0</v>
      </c>
      <c r="X96" s="31">
        <f t="shared" si="25"/>
        <v>94.652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119.734</v>
      </c>
      <c r="AC96" s="31">
        <f t="shared" si="25"/>
        <v>176.026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424.798</v>
      </c>
      <c r="AK96" s="58">
        <f t="shared" si="21"/>
        <v>-618.327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9439.776</v>
      </c>
      <c r="D97" s="31">
        <f t="shared" si="26"/>
        <v>0</v>
      </c>
      <c r="E97" s="31">
        <f t="shared" si="26"/>
        <v>0</v>
      </c>
      <c r="F97" s="31">
        <f t="shared" si="26"/>
        <v>0</v>
      </c>
      <c r="G97" s="31">
        <f t="shared" si="26"/>
        <v>0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0.452</v>
      </c>
      <c r="W97" s="31">
        <f t="shared" si="26"/>
        <v>0</v>
      </c>
      <c r="X97" s="31">
        <f t="shared" si="26"/>
        <v>4.01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7960.938999999999</v>
      </c>
      <c r="AC97" s="31">
        <f t="shared" si="26"/>
        <v>635.052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8600.453</v>
      </c>
      <c r="AK97" s="58">
        <f t="shared" si="21"/>
        <v>-839.3230000000003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7094.754</v>
      </c>
      <c r="D99" s="31">
        <f aca="true" t="shared" si="28" ref="D99:AH99">D32+D53+D62+D70+D33+D73+D87+D88+D90+D65+D84+D67+D89+D24</f>
        <v>0</v>
      </c>
      <c r="E99" s="31">
        <f t="shared" si="28"/>
        <v>0</v>
      </c>
      <c r="F99" s="31">
        <f t="shared" si="28"/>
        <v>0</v>
      </c>
      <c r="G99" s="31">
        <f t="shared" si="28"/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76.286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11.669</v>
      </c>
      <c r="V99" s="31">
        <f t="shared" si="28"/>
        <v>57.733</v>
      </c>
      <c r="W99" s="31">
        <f t="shared" si="28"/>
        <v>0</v>
      </c>
      <c r="X99" s="31">
        <f t="shared" si="28"/>
        <v>120.368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1209.858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1475.914</v>
      </c>
      <c r="AK99" s="58">
        <f t="shared" si="21"/>
        <v>-5618.84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1868.1789999999996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0</v>
      </c>
      <c r="F100" s="31">
        <f t="shared" si="29"/>
        <v>0</v>
      </c>
      <c r="G100" s="31">
        <f t="shared" si="29"/>
        <v>0</v>
      </c>
      <c r="H100" s="31">
        <f t="shared" si="29"/>
        <v>0</v>
      </c>
      <c r="I100" s="31">
        <f t="shared" si="29"/>
        <v>0</v>
      </c>
      <c r="J100" s="31">
        <f t="shared" si="29"/>
        <v>0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3.3579999999999997</v>
      </c>
      <c r="V100" s="31">
        <f t="shared" si="30"/>
        <v>1496.0159999999998</v>
      </c>
      <c r="W100" s="31">
        <f t="shared" si="30"/>
        <v>0</v>
      </c>
      <c r="X100" s="31">
        <f t="shared" si="30"/>
        <v>120.19000000000001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124.473</v>
      </c>
      <c r="AC100" s="31">
        <f t="shared" si="30"/>
        <v>8.423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1752.5059999999999</v>
      </c>
      <c r="AK100" s="58">
        <f t="shared" si="21"/>
        <v>-115.67299999999977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tabSelected="1" zoomScale="80" zoomScaleNormal="80" zoomScalePageLayoutView="0" workbookViewId="0" topLeftCell="B3">
      <pane xSplit="2" ySplit="3" topLeftCell="AA142" activePane="bottomRight" state="frozen"/>
      <selection pane="topLeft" activeCell="B3" sqref="B3"/>
      <selection pane="topRight" activeCell="D3" sqref="D3"/>
      <selection pane="bottomLeft" activeCell="B6" sqref="B6"/>
      <selection pane="bottomRight" activeCell="L17" sqref="L17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8.57421875" style="2" customWidth="1"/>
    <col min="5" max="5" width="8.00390625" style="2" customWidth="1"/>
    <col min="6" max="6" width="7.7109375" style="2" customWidth="1"/>
    <col min="7" max="7" width="8.421875" style="2" customWidth="1"/>
    <col min="8" max="8" width="3.7109375" style="2" customWidth="1"/>
    <col min="9" max="9" width="3.57421875" style="2" customWidth="1"/>
    <col min="10" max="10" width="11.28125" style="2" customWidth="1"/>
    <col min="11" max="11" width="8.8515625" style="2" customWidth="1"/>
    <col min="12" max="12" width="8.7109375" style="2" customWidth="1"/>
    <col min="13" max="13" width="7.8515625" style="43" customWidth="1"/>
    <col min="14" max="14" width="7.140625" style="2" customWidth="1"/>
    <col min="15" max="15" width="4.140625" style="2" customWidth="1"/>
    <col min="16" max="16" width="3.8515625" style="2" customWidth="1"/>
    <col min="17" max="17" width="9.28125" style="2" customWidth="1"/>
    <col min="18" max="18" width="9.8515625" style="2" customWidth="1"/>
    <col min="19" max="19" width="9.57421875" style="2" customWidth="1"/>
    <col min="20" max="20" width="8.8515625" style="2" customWidth="1"/>
    <col min="21" max="21" width="9.57421875" style="2" customWidth="1"/>
    <col min="22" max="22" width="4.8515625" style="2" customWidth="1"/>
    <col min="23" max="23" width="4.421875" style="2" customWidth="1"/>
    <col min="24" max="24" width="8.57421875" style="2" customWidth="1"/>
    <col min="25" max="25" width="10.28125" style="2" customWidth="1"/>
    <col min="26" max="26" width="10.00390625" style="2" customWidth="1"/>
    <col min="27" max="27" width="8.140625" style="2" customWidth="1"/>
    <col min="28" max="28" width="8.57421875" style="2" customWidth="1"/>
    <col min="29" max="29" width="4.140625" style="2" customWidth="1"/>
    <col min="30" max="30" width="3.851562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4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4423.3</v>
      </c>
      <c r="D7" s="12">
        <v>4423.3</v>
      </c>
      <c r="E7" s="15"/>
      <c r="F7" s="12"/>
      <c r="G7" s="12"/>
      <c r="H7" s="12"/>
      <c r="I7" s="12"/>
      <c r="J7" s="12"/>
      <c r="K7" s="12"/>
      <c r="L7" s="12"/>
      <c r="M7" s="34"/>
      <c r="N7" s="1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8770.652</v>
      </c>
      <c r="D8" s="18">
        <f aca="true" t="shared" si="0" ref="D8:AH8">SUM(D9:D16)</f>
        <v>378.50000000000006</v>
      </c>
      <c r="E8" s="18">
        <f t="shared" si="0"/>
        <v>494.80000000000007</v>
      </c>
      <c r="F8" s="18">
        <f t="shared" si="0"/>
        <v>420.3</v>
      </c>
      <c r="G8" s="18">
        <f t="shared" si="0"/>
        <v>2156.0930000000003</v>
      </c>
      <c r="H8" s="18">
        <f t="shared" si="0"/>
        <v>0</v>
      </c>
      <c r="I8" s="18">
        <f t="shared" si="0"/>
        <v>0</v>
      </c>
      <c r="J8" s="18">
        <f t="shared" si="0"/>
        <v>2808.4849999999997</v>
      </c>
      <c r="K8" s="18">
        <f t="shared" si="0"/>
        <v>2114.28</v>
      </c>
      <c r="L8" s="18">
        <f t="shared" si="0"/>
        <v>398.19399999999996</v>
      </c>
      <c r="M8" s="18">
        <f>SUM(M9:M16)</f>
        <v>0</v>
      </c>
      <c r="N8" s="18">
        <f>SUM(N9:N16)</f>
        <v>0</v>
      </c>
      <c r="O8" s="18">
        <f>SUM(O9:O16)</f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>SUM(U9:U16)</f>
        <v>0</v>
      </c>
      <c r="V8" s="18">
        <f>SUM(V9:V16)</f>
        <v>0</v>
      </c>
      <c r="W8" s="18">
        <f>SUM(W9:W16)</f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6237.902</v>
      </c>
      <c r="D9" s="71">
        <v>140.5</v>
      </c>
      <c r="E9" s="20">
        <v>264.6</v>
      </c>
      <c r="F9" s="16">
        <v>295.2</v>
      </c>
      <c r="G9" s="16">
        <v>1850.498</v>
      </c>
      <c r="H9" s="16"/>
      <c r="I9" s="16"/>
      <c r="J9" s="16">
        <v>2408.183</v>
      </c>
      <c r="K9" s="16">
        <v>1091.179</v>
      </c>
      <c r="L9" s="16">
        <v>187.742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1"/>
      <c r="AA9" s="21"/>
      <c r="AB9" s="16"/>
      <c r="AC9" s="21"/>
      <c r="AD9" s="16"/>
      <c r="AE9" s="16"/>
      <c r="AF9" s="16"/>
      <c r="AG9" s="16"/>
      <c r="AH9" s="16"/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>
        <v>0</v>
      </c>
      <c r="H10" s="16"/>
      <c r="I10" s="16"/>
      <c r="J10" s="16">
        <v>0</v>
      </c>
      <c r="K10" s="16">
        <v>0</v>
      </c>
      <c r="L10" s="16">
        <v>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/>
      <c r="AE10" s="16"/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6.909000000000001</v>
      </c>
      <c r="D11" s="72">
        <v>4.2</v>
      </c>
      <c r="E11" s="20"/>
      <c r="F11" s="16">
        <v>0.3</v>
      </c>
      <c r="G11" s="16">
        <v>0</v>
      </c>
      <c r="H11" s="16"/>
      <c r="I11" s="16"/>
      <c r="J11" s="16">
        <v>0.392</v>
      </c>
      <c r="K11" s="16">
        <v>1.847</v>
      </c>
      <c r="L11" s="16">
        <v>0.17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1"/>
      <c r="AA11" s="21"/>
      <c r="AB11" s="16"/>
      <c r="AC11" s="21"/>
      <c r="AD11" s="16"/>
      <c r="AE11" s="16"/>
      <c r="AF11" s="16"/>
      <c r="AG11" s="16"/>
      <c r="AH11" s="16"/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185.46699999999998</v>
      </c>
      <c r="D12" s="72">
        <v>-0.4</v>
      </c>
      <c r="E12" s="20">
        <v>3</v>
      </c>
      <c r="F12" s="16">
        <v>-1.6</v>
      </c>
      <c r="G12" s="16">
        <v>52.801</v>
      </c>
      <c r="H12" s="16"/>
      <c r="I12" s="16"/>
      <c r="J12" s="16">
        <v>5.634</v>
      </c>
      <c r="K12" s="16">
        <v>120.782</v>
      </c>
      <c r="L12" s="16">
        <v>5.25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1"/>
      <c r="AA12" s="21"/>
      <c r="AB12" s="16"/>
      <c r="AC12" s="21"/>
      <c r="AD12" s="16"/>
      <c r="AE12" s="16"/>
      <c r="AF12" s="16"/>
      <c r="AG12" s="16"/>
      <c r="AH12" s="16"/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224.57199999999997</v>
      </c>
      <c r="D13" s="72">
        <v>39.2</v>
      </c>
      <c r="E13" s="20">
        <v>28.8</v>
      </c>
      <c r="F13" s="16">
        <v>14.5</v>
      </c>
      <c r="G13" s="16">
        <v>13.133</v>
      </c>
      <c r="H13" s="16"/>
      <c r="I13" s="16"/>
      <c r="J13" s="16">
        <v>61.614</v>
      </c>
      <c r="K13" s="16">
        <v>36.993</v>
      </c>
      <c r="L13" s="16">
        <v>30.332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1"/>
      <c r="AA13" s="21"/>
      <c r="AB13" s="16"/>
      <c r="AC13" s="16"/>
      <c r="AD13" s="16"/>
      <c r="AE13" s="16"/>
      <c r="AF13" s="16"/>
      <c r="AG13" s="16"/>
      <c r="AH13" s="16"/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1919.879</v>
      </c>
      <c r="D14" s="72">
        <v>119.6</v>
      </c>
      <c r="E14" s="20">
        <v>179</v>
      </c>
      <c r="F14" s="16">
        <v>93</v>
      </c>
      <c r="G14" s="16">
        <v>219.939</v>
      </c>
      <c r="H14" s="16"/>
      <c r="I14" s="16"/>
      <c r="J14" s="16">
        <v>306.4</v>
      </c>
      <c r="K14" s="16">
        <v>846.091</v>
      </c>
      <c r="L14" s="16">
        <v>155.849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1"/>
      <c r="AA14" s="21"/>
      <c r="AB14" s="16"/>
      <c r="AC14" s="21"/>
      <c r="AD14" s="16"/>
      <c r="AE14" s="16"/>
      <c r="AF14" s="16"/>
      <c r="AG14" s="16"/>
      <c r="AH14" s="16"/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96.093</v>
      </c>
      <c r="D15" s="72">
        <v>14.6</v>
      </c>
      <c r="E15" s="20">
        <v>13.3</v>
      </c>
      <c r="F15" s="16">
        <v>13.3</v>
      </c>
      <c r="G15" s="16">
        <v>12.895</v>
      </c>
      <c r="H15" s="16"/>
      <c r="I15" s="16"/>
      <c r="J15" s="16">
        <v>12.062</v>
      </c>
      <c r="K15" s="16">
        <v>15.501</v>
      </c>
      <c r="L15" s="16">
        <v>14.435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1"/>
      <c r="AA15" s="21"/>
      <c r="AB15" s="16"/>
      <c r="AC15" s="21"/>
      <c r="AD15" s="16"/>
      <c r="AE15" s="16"/>
      <c r="AF15" s="16"/>
      <c r="AG15" s="16"/>
      <c r="AH15" s="16"/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99.82999999999998</v>
      </c>
      <c r="D16" s="71">
        <v>60.8</v>
      </c>
      <c r="E16" s="20">
        <v>6.1</v>
      </c>
      <c r="F16" s="16">
        <v>5.6</v>
      </c>
      <c r="G16" s="16">
        <v>6.827</v>
      </c>
      <c r="H16" s="16"/>
      <c r="I16" s="16"/>
      <c r="J16" s="16">
        <v>14.2</v>
      </c>
      <c r="K16" s="16">
        <v>1.887</v>
      </c>
      <c r="L16" s="16">
        <v>4.416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1"/>
      <c r="AA16" s="21"/>
      <c r="AB16" s="16"/>
      <c r="AC16" s="21"/>
      <c r="AD16" s="16"/>
      <c r="AE16" s="16"/>
      <c r="AF16" s="16"/>
      <c r="AG16" s="16"/>
      <c r="AH16" s="16"/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13193.952</v>
      </c>
      <c r="D17" s="25">
        <f>SUM(D6:D8)</f>
        <v>4801.8</v>
      </c>
      <c r="E17" s="25">
        <f aca="true" t="shared" si="2" ref="E17:AH17">SUM(E6:E8)</f>
        <v>494.80000000000007</v>
      </c>
      <c r="F17" s="25">
        <f t="shared" si="2"/>
        <v>420.3</v>
      </c>
      <c r="G17" s="25">
        <f t="shared" si="2"/>
        <v>2156.0930000000003</v>
      </c>
      <c r="H17" s="25">
        <f t="shared" si="2"/>
        <v>0</v>
      </c>
      <c r="I17" s="25">
        <f t="shared" si="2"/>
        <v>0</v>
      </c>
      <c r="J17" s="25">
        <f t="shared" si="2"/>
        <v>2808.4849999999997</v>
      </c>
      <c r="K17" s="25">
        <f t="shared" si="2"/>
        <v>2114.28</v>
      </c>
      <c r="L17" s="25">
        <f t="shared" si="2"/>
        <v>398.19399999999996</v>
      </c>
      <c r="M17" s="25">
        <f t="shared" si="2"/>
        <v>0</v>
      </c>
      <c r="N17" s="25">
        <f t="shared" si="2"/>
        <v>0</v>
      </c>
      <c r="O17" s="25">
        <f t="shared" si="2"/>
        <v>0</v>
      </c>
      <c r="P17" s="25">
        <f t="shared" si="2"/>
        <v>0</v>
      </c>
      <c r="Q17" s="25">
        <f t="shared" si="2"/>
        <v>0</v>
      </c>
      <c r="R17" s="25">
        <f t="shared" si="2"/>
        <v>0</v>
      </c>
      <c r="S17" s="25">
        <f t="shared" si="2"/>
        <v>0</v>
      </c>
      <c r="T17" s="25">
        <f t="shared" si="2"/>
        <v>0</v>
      </c>
      <c r="U17" s="25">
        <f t="shared" si="2"/>
        <v>0</v>
      </c>
      <c r="V17" s="25">
        <f t="shared" si="2"/>
        <v>0</v>
      </c>
      <c r="W17" s="25">
        <f t="shared" si="2"/>
        <v>0</v>
      </c>
      <c r="X17" s="25">
        <f t="shared" si="2"/>
        <v>0</v>
      </c>
      <c r="Y17" s="25">
        <f t="shared" si="2"/>
        <v>0</v>
      </c>
      <c r="Z17" s="25">
        <f t="shared" si="2"/>
        <v>0</v>
      </c>
      <c r="AA17" s="25">
        <f t="shared" si="2"/>
        <v>0</v>
      </c>
      <c r="AB17" s="25">
        <f t="shared" si="2"/>
        <v>0</v>
      </c>
      <c r="AC17" s="25">
        <f t="shared" si="2"/>
        <v>0</v>
      </c>
      <c r="AD17" s="25">
        <f t="shared" si="2"/>
        <v>0</v>
      </c>
      <c r="AE17" s="25">
        <f t="shared" si="2"/>
        <v>0</v>
      </c>
      <c r="AF17" s="25">
        <f t="shared" si="2"/>
        <v>0</v>
      </c>
      <c r="AG17" s="25">
        <f t="shared" si="2"/>
        <v>0</v>
      </c>
      <c r="AH17" s="25">
        <f t="shared" si="2"/>
        <v>0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57315.627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399.529</v>
      </c>
      <c r="F18" s="27">
        <f t="shared" si="3"/>
        <v>0</v>
      </c>
      <c r="G18" s="27">
        <f t="shared" si="3"/>
        <v>1624.673</v>
      </c>
      <c r="H18" s="27">
        <f t="shared" si="3"/>
        <v>0</v>
      </c>
      <c r="I18" s="27">
        <f t="shared" si="3"/>
        <v>0</v>
      </c>
      <c r="J18" s="27">
        <f t="shared" si="3"/>
        <v>3.192</v>
      </c>
      <c r="K18" s="27">
        <f t="shared" si="3"/>
        <v>2889.309</v>
      </c>
      <c r="L18" s="27">
        <f t="shared" si="3"/>
        <v>5197.752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0</v>
      </c>
      <c r="P18" s="27">
        <f t="shared" si="3"/>
        <v>0</v>
      </c>
      <c r="Q18" s="27">
        <f t="shared" si="3"/>
        <v>0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0</v>
      </c>
      <c r="V18" s="27">
        <f t="shared" si="3"/>
        <v>0</v>
      </c>
      <c r="W18" s="27">
        <f t="shared" si="3"/>
        <v>0</v>
      </c>
      <c r="X18" s="27">
        <f t="shared" si="3"/>
        <v>0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0</v>
      </c>
      <c r="AC18" s="27">
        <f t="shared" si="3"/>
        <v>0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10114.501</v>
      </c>
      <c r="AK18" s="58">
        <f aca="true" t="shared" si="4" ref="AK18:AK87">AJ18-C18</f>
        <v>-47201.126000000004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7205.747</v>
      </c>
      <c r="D19" s="29">
        <f t="shared" si="5"/>
        <v>0</v>
      </c>
      <c r="E19" s="29">
        <f t="shared" si="5"/>
        <v>167.11599999999999</v>
      </c>
      <c r="F19" s="29">
        <f t="shared" si="5"/>
        <v>0</v>
      </c>
      <c r="G19" s="29">
        <f t="shared" si="5"/>
        <v>29.127</v>
      </c>
      <c r="H19" s="29">
        <f t="shared" si="5"/>
        <v>0</v>
      </c>
      <c r="I19" s="29">
        <f t="shared" si="5"/>
        <v>0</v>
      </c>
      <c r="J19" s="29">
        <f t="shared" si="5"/>
        <v>3.192</v>
      </c>
      <c r="K19" s="29">
        <f t="shared" si="5"/>
        <v>169.607</v>
      </c>
      <c r="L19" s="29">
        <f t="shared" si="5"/>
        <v>1288.279</v>
      </c>
      <c r="M19" s="29">
        <f t="shared" si="5"/>
        <v>0</v>
      </c>
      <c r="N19" s="29">
        <f t="shared" si="5"/>
        <v>0</v>
      </c>
      <c r="O19" s="29">
        <f t="shared" si="5"/>
        <v>0</v>
      </c>
      <c r="P19" s="29">
        <f t="shared" si="5"/>
        <v>0</v>
      </c>
      <c r="Q19" s="29">
        <f t="shared" si="5"/>
        <v>0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0</v>
      </c>
      <c r="W19" s="29">
        <f t="shared" si="5"/>
        <v>0</v>
      </c>
      <c r="X19" s="29">
        <f t="shared" si="5"/>
        <v>0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0</v>
      </c>
      <c r="AC19" s="29">
        <f t="shared" si="5"/>
        <v>0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1657.3210000000001</v>
      </c>
      <c r="AK19" s="58">
        <f t="shared" si="4"/>
        <v>-5548.426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5656.456</v>
      </c>
      <c r="D20" s="31"/>
      <c r="E20" s="12"/>
      <c r="F20" s="12"/>
      <c r="G20" s="12"/>
      <c r="H20" s="12"/>
      <c r="I20" s="12"/>
      <c r="J20" s="12"/>
      <c r="K20" s="12">
        <v>155.274</v>
      </c>
      <c r="L20" s="12">
        <v>1245.728</v>
      </c>
      <c r="M20" s="12"/>
      <c r="N20" s="1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34"/>
      <c r="AD20" s="16"/>
      <c r="AE20" s="16"/>
      <c r="AF20" s="16"/>
      <c r="AG20" s="16"/>
      <c r="AH20" s="12"/>
      <c r="AI20" s="12"/>
      <c r="AJ20" s="12">
        <f>SUM(D20:AI20)</f>
        <v>1401.002</v>
      </c>
      <c r="AK20" s="58">
        <f t="shared" si="4"/>
        <v>-4255.454</v>
      </c>
      <c r="AM20" s="44" t="s">
        <v>18</v>
      </c>
      <c r="AN20" s="45">
        <f>AJ19</f>
        <v>1657.3210000000001</v>
      </c>
    </row>
    <row r="21" spans="2:40" ht="15.75">
      <c r="B21" s="30" t="s">
        <v>19</v>
      </c>
      <c r="C21" s="31">
        <v>631.004</v>
      </c>
      <c r="D21" s="31"/>
      <c r="E21" s="12">
        <f>150.628+8.973</f>
        <v>159.601</v>
      </c>
      <c r="F21" s="12"/>
      <c r="G21" s="12">
        <v>15.507</v>
      </c>
      <c r="H21" s="12"/>
      <c r="I21" s="12"/>
      <c r="J21" s="12"/>
      <c r="K21" s="12">
        <v>1.071</v>
      </c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6"/>
      <c r="AE21" s="16"/>
      <c r="AF21" s="16"/>
      <c r="AG21" s="16"/>
      <c r="AH21" s="12"/>
      <c r="AI21" s="12"/>
      <c r="AJ21" s="12">
        <f>SUM(D21:AI21)</f>
        <v>176.179</v>
      </c>
      <c r="AK21" s="58">
        <f t="shared" si="4"/>
        <v>-454.82500000000005</v>
      </c>
      <c r="AM21" s="44" t="s">
        <v>20</v>
      </c>
      <c r="AN21" s="45">
        <f>AJ25</f>
        <v>3114.1929999999998</v>
      </c>
    </row>
    <row r="22" spans="2:40" ht="15.75">
      <c r="B22" s="30" t="s">
        <v>21</v>
      </c>
      <c r="C22" s="31">
        <v>918.287</v>
      </c>
      <c r="D22" s="31"/>
      <c r="E22" s="12">
        <v>7.515</v>
      </c>
      <c r="F22" s="12"/>
      <c r="G22" s="12">
        <v>13.62</v>
      </c>
      <c r="H22" s="12"/>
      <c r="I22" s="12"/>
      <c r="J22" s="12">
        <v>3.192</v>
      </c>
      <c r="K22" s="12">
        <v>13.262</v>
      </c>
      <c r="L22" s="12">
        <v>42.551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>
        <f>SUM(D22:AI22)</f>
        <v>80.14</v>
      </c>
      <c r="AK22" s="58">
        <f t="shared" si="4"/>
        <v>-838.147</v>
      </c>
      <c r="AM22" s="44" t="s">
        <v>22</v>
      </c>
      <c r="AN22" s="45">
        <f>$AJ$31+$AJ$33</f>
        <v>131.81799999999998</v>
      </c>
    </row>
    <row r="23" spans="2:40" ht="34.5" customHeight="1">
      <c r="B23" s="28" t="s">
        <v>66</v>
      </c>
      <c r="C23" s="50">
        <f>SUM(C24)</f>
        <v>5272.646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1713.54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0</v>
      </c>
      <c r="W23" s="50">
        <f t="shared" si="6"/>
        <v>0</v>
      </c>
      <c r="X23" s="50">
        <f t="shared" si="6"/>
        <v>0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1713.54</v>
      </c>
      <c r="AK23" s="58">
        <f t="shared" si="4"/>
        <v>-3559.1059999999998</v>
      </c>
      <c r="AM23" s="44" t="s">
        <v>23</v>
      </c>
      <c r="AN23" s="45">
        <f>$AJ$34+$AJ$35+$AJ$38+$AJ$43+$AJ$47+$AJ$37+$AJ$36</f>
        <v>213.983</v>
      </c>
    </row>
    <row r="24" spans="2:40" ht="15" customHeight="1">
      <c r="B24" s="32" t="s">
        <v>30</v>
      </c>
      <c r="C24" s="31">
        <v>5272.646</v>
      </c>
      <c r="D24" s="31"/>
      <c r="E24" s="34"/>
      <c r="F24" s="34"/>
      <c r="G24" s="34"/>
      <c r="H24" s="34"/>
      <c r="I24" s="34"/>
      <c r="J24" s="34"/>
      <c r="K24" s="34"/>
      <c r="L24" s="34">
        <f>1444.201+269.339</f>
        <v>1713.54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1713.54</v>
      </c>
      <c r="AK24" s="58"/>
      <c r="AM24" s="44" t="s">
        <v>24</v>
      </c>
      <c r="AN24" s="45">
        <f>$AJ$68+$AJ$71+$AJ$81+$AJ$64+$AJ$66</f>
        <v>759.1099999999999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30196.259000000002</v>
      </c>
      <c r="D25" s="29">
        <f t="shared" si="7"/>
        <v>0</v>
      </c>
      <c r="E25" s="29">
        <f t="shared" si="7"/>
        <v>116.026</v>
      </c>
      <c r="F25" s="29">
        <f t="shared" si="7"/>
        <v>0</v>
      </c>
      <c r="G25" s="29">
        <f t="shared" si="7"/>
        <v>644.435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813.3580000000001</v>
      </c>
      <c r="L25" s="29">
        <f t="shared" si="7"/>
        <v>1540.3740000000003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0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0</v>
      </c>
      <c r="V25" s="29">
        <f t="shared" si="7"/>
        <v>0</v>
      </c>
      <c r="W25" s="29">
        <f t="shared" si="7"/>
        <v>0</v>
      </c>
      <c r="X25" s="29">
        <f t="shared" si="7"/>
        <v>0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0</v>
      </c>
      <c r="AC25" s="29">
        <f t="shared" si="7"/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3114.1929999999998</v>
      </c>
      <c r="AK25" s="58">
        <f t="shared" si="4"/>
        <v>-27082.066000000003</v>
      </c>
      <c r="AL25" s="56"/>
      <c r="AM25" s="44" t="s">
        <v>26</v>
      </c>
      <c r="AN25" s="45">
        <f>$AJ$54</f>
        <v>548.796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20157.683</v>
      </c>
      <c r="D26" s="31"/>
      <c r="E26" s="12">
        <v>20.053</v>
      </c>
      <c r="F26" s="12"/>
      <c r="G26" s="12"/>
      <c r="H26" s="12"/>
      <c r="I26" s="12"/>
      <c r="J26" s="12"/>
      <c r="K26" s="12">
        <f>219.072+403.466</f>
        <v>622.538</v>
      </c>
      <c r="L26" s="12">
        <f>805.7+612.924</f>
        <v>1418.624</v>
      </c>
      <c r="M26" s="12"/>
      <c r="N26" s="16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34"/>
      <c r="AD26" s="16"/>
      <c r="AE26" s="16"/>
      <c r="AF26" s="16"/>
      <c r="AG26" s="16"/>
      <c r="AH26" s="12"/>
      <c r="AI26" s="12"/>
      <c r="AJ26" s="12">
        <f>SUM(D26:AI26)</f>
        <v>2061.215</v>
      </c>
      <c r="AK26" s="58">
        <f t="shared" si="4"/>
        <v>-18096.468</v>
      </c>
      <c r="AM26" s="44" t="s">
        <v>28</v>
      </c>
      <c r="AN26" s="45">
        <f>$AJ$58</f>
        <v>31.923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3657.357</v>
      </c>
    </row>
    <row r="28" spans="2:37" ht="15.75">
      <c r="B28" s="30" t="s">
        <v>27</v>
      </c>
      <c r="C28" s="31">
        <v>1663.424</v>
      </c>
      <c r="D28" s="31"/>
      <c r="E28" s="12">
        <v>62.823</v>
      </c>
      <c r="F28" s="12"/>
      <c r="G28" s="12">
        <v>124.856</v>
      </c>
      <c r="H28" s="12"/>
      <c r="I28" s="12"/>
      <c r="J28" s="12"/>
      <c r="K28" s="12">
        <v>94.897</v>
      </c>
      <c r="L28" s="12">
        <v>37.412</v>
      </c>
      <c r="M28" s="12"/>
      <c r="N28" s="16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6"/>
      <c r="AE28" s="16"/>
      <c r="AF28" s="16"/>
      <c r="AG28" s="16"/>
      <c r="AH28" s="12"/>
      <c r="AI28" s="12"/>
      <c r="AJ28" s="12">
        <f>SUM(D28:AI28)</f>
        <v>319.988</v>
      </c>
      <c r="AK28" s="58">
        <f t="shared" si="4"/>
        <v>-1343.436</v>
      </c>
    </row>
    <row r="29" spans="2:37" ht="15.75">
      <c r="B29" s="30" t="s">
        <v>19</v>
      </c>
      <c r="C29" s="31">
        <v>7439.417</v>
      </c>
      <c r="D29" s="31"/>
      <c r="E29" s="12">
        <v>24.142</v>
      </c>
      <c r="F29" s="12"/>
      <c r="G29" s="12">
        <f>440.164+1.867</f>
        <v>442.031</v>
      </c>
      <c r="H29" s="12"/>
      <c r="I29" s="12"/>
      <c r="J29" s="12"/>
      <c r="K29" s="12">
        <v>41.979</v>
      </c>
      <c r="L29" s="12">
        <v>31.814</v>
      </c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6"/>
      <c r="AE29" s="16"/>
      <c r="AF29" s="16"/>
      <c r="AG29" s="16"/>
      <c r="AH29" s="12"/>
      <c r="AI29" s="12"/>
      <c r="AJ29" s="12">
        <f>SUM(D29:AI29)</f>
        <v>539.966</v>
      </c>
      <c r="AK29" s="58">
        <f t="shared" si="4"/>
        <v>-6899.451</v>
      </c>
    </row>
    <row r="30" spans="2:40" ht="15.75">
      <c r="B30" s="30" t="s">
        <v>21</v>
      </c>
      <c r="C30" s="31">
        <v>935.735</v>
      </c>
      <c r="D30" s="31"/>
      <c r="E30" s="12">
        <v>9.008</v>
      </c>
      <c r="F30" s="12"/>
      <c r="G30" s="12">
        <f>1.81+75.738</f>
        <v>77.548</v>
      </c>
      <c r="H30" s="12"/>
      <c r="I30" s="12"/>
      <c r="J30" s="12"/>
      <c r="K30" s="12">
        <v>53.944</v>
      </c>
      <c r="L30" s="12">
        <v>52.524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f>SUM(D30:AI30)</f>
        <v>193.024</v>
      </c>
      <c r="AK30" s="58">
        <f t="shared" si="4"/>
        <v>-742.711</v>
      </c>
      <c r="AN30" s="64"/>
    </row>
    <row r="31" spans="2:40" ht="29.25">
      <c r="B31" s="28" t="s">
        <v>67</v>
      </c>
      <c r="C31" s="29">
        <f>C32</f>
        <v>3034.57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101.952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17.576999999999998</v>
      </c>
      <c r="L31" s="29">
        <f t="shared" si="8"/>
        <v>12.289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0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131.81799999999998</v>
      </c>
      <c r="AK31" s="58">
        <f t="shared" si="4"/>
        <v>-2902.7520000000004</v>
      </c>
      <c r="AN31" s="64"/>
    </row>
    <row r="32" spans="2:40" ht="15.75">
      <c r="B32" s="32" t="s">
        <v>30</v>
      </c>
      <c r="C32" s="22">
        <v>3034.57</v>
      </c>
      <c r="D32" s="22"/>
      <c r="E32" s="16"/>
      <c r="F32" s="16"/>
      <c r="G32" s="16">
        <f>80.366+21.586</f>
        <v>101.952</v>
      </c>
      <c r="H32" s="16"/>
      <c r="I32" s="16"/>
      <c r="J32" s="16"/>
      <c r="K32" s="16">
        <f>16.141+1.436</f>
        <v>17.576999999999998</v>
      </c>
      <c r="L32" s="16">
        <v>12.289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22"/>
      <c r="AJ32" s="12">
        <f>SUM(D32:AI32)</f>
        <v>131.81799999999998</v>
      </c>
      <c r="AK32" s="58">
        <f t="shared" si="4"/>
        <v>-2902.7520000000004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615.085</v>
      </c>
      <c r="D34" s="29"/>
      <c r="E34" s="29"/>
      <c r="F34" s="29"/>
      <c r="G34" s="29"/>
      <c r="H34" s="29"/>
      <c r="I34" s="29"/>
      <c r="J34" s="29"/>
      <c r="K34" s="29">
        <v>2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>
        <f>SUM(D34:AI34)</f>
        <v>2</v>
      </c>
      <c r="AK34" s="58">
        <f t="shared" si="4"/>
        <v>-613.085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33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-33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90.389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-90.389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50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-50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1425.2879999999998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23.392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10.524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0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0</v>
      </c>
      <c r="V38" s="29">
        <f t="shared" si="9"/>
        <v>0</v>
      </c>
      <c r="W38" s="29">
        <f t="shared" si="9"/>
        <v>0</v>
      </c>
      <c r="X38" s="29">
        <f t="shared" si="9"/>
        <v>0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0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33.916</v>
      </c>
      <c r="AK38" s="58">
        <f t="shared" si="4"/>
        <v>-1391.3719999999998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1257.408</v>
      </c>
      <c r="D39" s="31"/>
      <c r="E39" s="12"/>
      <c r="F39" s="12"/>
      <c r="G39" s="12">
        <v>8.76</v>
      </c>
      <c r="H39" s="12"/>
      <c r="I39" s="12"/>
      <c r="J39" s="12"/>
      <c r="K39" s="12"/>
      <c r="L39" s="12"/>
      <c r="M39" s="12"/>
      <c r="N39" s="16"/>
      <c r="O39" s="12"/>
      <c r="P39" s="12"/>
      <c r="Q39" s="12"/>
      <c r="R39" s="12"/>
      <c r="S39" s="12"/>
      <c r="T39" s="12"/>
      <c r="U39" s="12"/>
      <c r="V39" s="34"/>
      <c r="W39" s="12"/>
      <c r="X39" s="12"/>
      <c r="Y39" s="12"/>
      <c r="Z39" s="34"/>
      <c r="AA39" s="12"/>
      <c r="AB39" s="12"/>
      <c r="AC39" s="34"/>
      <c r="AD39" s="16"/>
      <c r="AE39" s="16"/>
      <c r="AF39" s="16"/>
      <c r="AG39" s="16"/>
      <c r="AH39" s="12"/>
      <c r="AI39" s="12"/>
      <c r="AJ39" s="12">
        <f>SUM(D39:AI39)</f>
        <v>8.76</v>
      </c>
      <c r="AK39" s="58">
        <f t="shared" si="4"/>
        <v>-1248.648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141.149</v>
      </c>
      <c r="D41" s="31"/>
      <c r="E41" s="12"/>
      <c r="F41" s="12"/>
      <c r="G41" s="12">
        <v>13.139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/>
      <c r="AD41" s="16"/>
      <c r="AE41" s="16"/>
      <c r="AF41" s="16"/>
      <c r="AG41" s="16"/>
      <c r="AH41" s="12"/>
      <c r="AI41" s="12"/>
      <c r="AJ41" s="12">
        <f>SUM(D41:AI41)</f>
        <v>13.139</v>
      </c>
      <c r="AK41" s="58">
        <f t="shared" si="4"/>
        <v>-128.01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26.731</v>
      </c>
      <c r="D42" s="31"/>
      <c r="E42" s="12"/>
      <c r="F42" s="12"/>
      <c r="G42" s="12">
        <v>1.493</v>
      </c>
      <c r="H42" s="12"/>
      <c r="I42" s="12"/>
      <c r="J42" s="12"/>
      <c r="K42" s="12"/>
      <c r="L42" s="12">
        <v>10.524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f>SUM(D42:AI42)</f>
        <v>12.017</v>
      </c>
      <c r="AK42" s="58">
        <f t="shared" si="4"/>
        <v>-14.714000000000002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303.291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76.762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0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0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0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76.762</v>
      </c>
      <c r="AK43" s="58">
        <f t="shared" si="4"/>
        <v>-226.529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213.809</v>
      </c>
      <c r="D44" s="31"/>
      <c r="E44" s="12"/>
      <c r="F44" s="12"/>
      <c r="G44" s="12"/>
      <c r="H44" s="12"/>
      <c r="I44" s="12"/>
      <c r="J44" s="12"/>
      <c r="K44" s="12">
        <v>71.957</v>
      </c>
      <c r="L44" s="12"/>
      <c r="M44" s="12"/>
      <c r="N44" s="16"/>
      <c r="O44" s="12"/>
      <c r="P44" s="12"/>
      <c r="Q44" s="12"/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/>
      <c r="AC44" s="12"/>
      <c r="AD44" s="16"/>
      <c r="AE44" s="16"/>
      <c r="AF44" s="16"/>
      <c r="AG44" s="16"/>
      <c r="AH44" s="12"/>
      <c r="AI44" s="12"/>
      <c r="AJ44" s="12">
        <f>SUM(D44:AI44)</f>
        <v>71.957</v>
      </c>
      <c r="AK44" s="58">
        <f t="shared" si="4"/>
        <v>-141.852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72.977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</v>
      </c>
      <c r="AK45" s="58">
        <f t="shared" si="4"/>
        <v>-72.977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16.505</v>
      </c>
      <c r="D46" s="31"/>
      <c r="E46" s="12"/>
      <c r="F46" s="12"/>
      <c r="G46" s="12"/>
      <c r="H46" s="12"/>
      <c r="I46" s="12"/>
      <c r="J46" s="12"/>
      <c r="K46" s="12">
        <v>4.805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f>SUM(D46:AI46)</f>
        <v>4.805</v>
      </c>
      <c r="AK46" s="58">
        <f t="shared" si="4"/>
        <v>-11.7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204.429</v>
      </c>
      <c r="D47" s="29">
        <f aca="true" t="shared" si="11" ref="D47:AH47">SUM(D48:D50)</f>
        <v>0</v>
      </c>
      <c r="E47" s="29">
        <f t="shared" si="11"/>
        <v>34.086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67.219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0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0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101.30499999999999</v>
      </c>
      <c r="AK47" s="58">
        <f t="shared" si="4"/>
        <v>-103.12400000000001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183.429</v>
      </c>
      <c r="D48" s="31"/>
      <c r="E48" s="12"/>
      <c r="F48" s="12"/>
      <c r="G48" s="12"/>
      <c r="H48" s="12"/>
      <c r="I48" s="12"/>
      <c r="J48" s="12"/>
      <c r="K48" s="12"/>
      <c r="L48" s="12">
        <v>67.219</v>
      </c>
      <c r="M48" s="12"/>
      <c r="N48" s="1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6"/>
      <c r="AE48" s="16"/>
      <c r="AF48" s="16"/>
      <c r="AG48" s="16"/>
      <c r="AH48" s="16"/>
      <c r="AI48" s="16"/>
      <c r="AJ48" s="12">
        <f>SUM(D48:AI48)</f>
        <v>67.219</v>
      </c>
      <c r="AK48" s="58">
        <f t="shared" si="4"/>
        <v>-116.21000000000001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18</v>
      </c>
      <c r="D49" s="31"/>
      <c r="E49" s="12">
        <v>34.086</v>
      </c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34.086</v>
      </c>
      <c r="AK49" s="58">
        <f t="shared" si="4"/>
        <v>16.086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3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-3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2648.643</v>
      </c>
      <c r="D54" s="29">
        <f t="shared" si="13"/>
        <v>0</v>
      </c>
      <c r="E54" s="29">
        <f t="shared" si="13"/>
        <v>8.42</v>
      </c>
      <c r="F54" s="29">
        <f t="shared" si="13"/>
        <v>0</v>
      </c>
      <c r="G54" s="29">
        <f t="shared" si="13"/>
        <v>2.814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537.5620000000001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0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</v>
      </c>
      <c r="W54" s="29">
        <f t="shared" si="13"/>
        <v>0</v>
      </c>
      <c r="X54" s="29">
        <f t="shared" si="13"/>
        <v>0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0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548.796</v>
      </c>
      <c r="AK54" s="58">
        <f t="shared" si="4"/>
        <v>-2099.8469999999998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1615.693</v>
      </c>
      <c r="D55" s="31"/>
      <c r="E55" s="12"/>
      <c r="F55" s="12"/>
      <c r="G55" s="12"/>
      <c r="H55" s="12"/>
      <c r="I55" s="12"/>
      <c r="J55" s="12"/>
      <c r="K55" s="12"/>
      <c r="L55" s="12">
        <v>390.504</v>
      </c>
      <c r="M55" s="12"/>
      <c r="N55" s="16"/>
      <c r="O55" s="12"/>
      <c r="P55" s="12"/>
      <c r="Q55" s="12"/>
      <c r="R55" s="12"/>
      <c r="S55" s="12"/>
      <c r="T55" s="12"/>
      <c r="U55" s="12"/>
      <c r="V55" s="34"/>
      <c r="W55" s="12"/>
      <c r="X55" s="12"/>
      <c r="Y55" s="12"/>
      <c r="Z55" s="34"/>
      <c r="AA55" s="12"/>
      <c r="AB55" s="12"/>
      <c r="AC55" s="34"/>
      <c r="AD55" s="16"/>
      <c r="AE55" s="16"/>
      <c r="AF55" s="16"/>
      <c r="AG55" s="16"/>
      <c r="AH55" s="12"/>
      <c r="AI55" s="12"/>
      <c r="AJ55" s="12">
        <f>SUM(D55:AI55)</f>
        <v>390.504</v>
      </c>
      <c r="AK55" s="58">
        <f t="shared" si="4"/>
        <v>-1225.1889999999999</v>
      </c>
    </row>
    <row r="56" spans="2:37" ht="15.75">
      <c r="B56" s="30" t="s">
        <v>19</v>
      </c>
      <c r="C56" s="31">
        <v>973.2</v>
      </c>
      <c r="D56" s="31"/>
      <c r="E56" s="12"/>
      <c r="F56" s="12"/>
      <c r="G56" s="12">
        <v>2.464</v>
      </c>
      <c r="H56" s="12"/>
      <c r="I56" s="12"/>
      <c r="J56" s="12"/>
      <c r="K56" s="12"/>
      <c r="L56" s="12">
        <v>143.493</v>
      </c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/>
      <c r="AD56" s="16"/>
      <c r="AE56" s="16"/>
      <c r="AF56" s="16"/>
      <c r="AG56" s="16"/>
      <c r="AH56" s="12"/>
      <c r="AI56" s="12"/>
      <c r="AJ56" s="12">
        <f>SUM(D56:AI56)</f>
        <v>145.957</v>
      </c>
      <c r="AK56" s="58">
        <f t="shared" si="4"/>
        <v>-827.243</v>
      </c>
    </row>
    <row r="57" spans="2:38" ht="15.75">
      <c r="B57" s="30" t="s">
        <v>21</v>
      </c>
      <c r="C57" s="31">
        <v>59.75</v>
      </c>
      <c r="D57" s="31"/>
      <c r="E57" s="12">
        <v>8.42</v>
      </c>
      <c r="F57" s="12"/>
      <c r="G57" s="12">
        <v>0.35</v>
      </c>
      <c r="H57" s="12"/>
      <c r="I57" s="12"/>
      <c r="J57" s="12"/>
      <c r="K57" s="12"/>
      <c r="L57" s="12">
        <v>3.565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>
        <f>SUM(D57:AI57)</f>
        <v>12.334999999999999</v>
      </c>
      <c r="AK57" s="58">
        <f t="shared" si="4"/>
        <v>-47.415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990.2410000000002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19.753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12.124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0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0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31.923</v>
      </c>
      <c r="AK58" s="58">
        <f t="shared" si="4"/>
        <v>-958.3180000000002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651.407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/>
      <c r="V59" s="34"/>
      <c r="W59" s="12"/>
      <c r="X59" s="12"/>
      <c r="Y59" s="12"/>
      <c r="Z59" s="34"/>
      <c r="AA59" s="12"/>
      <c r="AB59" s="12"/>
      <c r="AC59" s="12"/>
      <c r="AD59" s="16"/>
      <c r="AE59" s="16"/>
      <c r="AF59" s="16"/>
      <c r="AG59" s="16"/>
      <c r="AH59" s="12"/>
      <c r="AI59" s="12"/>
      <c r="AJ59" s="12">
        <f>SUM(D59:AI59)</f>
        <v>0</v>
      </c>
      <c r="AK59" s="58">
        <f t="shared" si="4"/>
        <v>-651.407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192.8</v>
      </c>
      <c r="D61" s="31"/>
      <c r="E61" s="12"/>
      <c r="F61" s="12"/>
      <c r="G61" s="12">
        <v>5.704</v>
      </c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/>
      <c r="AC61" s="12"/>
      <c r="AD61" s="16"/>
      <c r="AE61" s="16"/>
      <c r="AF61" s="16"/>
      <c r="AG61" s="16"/>
      <c r="AH61" s="12"/>
      <c r="AI61" s="12"/>
      <c r="AJ61" s="12">
        <f>SUM(D61:AI61)</f>
        <v>5.704</v>
      </c>
      <c r="AK61" s="58">
        <f t="shared" si="4"/>
        <v>-187.096</v>
      </c>
    </row>
    <row r="62" spans="2:37" ht="15.75">
      <c r="B62" s="30" t="s">
        <v>30</v>
      </c>
      <c r="C62" s="31">
        <v>36.209</v>
      </c>
      <c r="D62" s="31"/>
      <c r="E62" s="12"/>
      <c r="F62" s="12"/>
      <c r="G62" s="12"/>
      <c r="H62" s="12"/>
      <c r="I62" s="12"/>
      <c r="J62" s="12"/>
      <c r="K62" s="12"/>
      <c r="L62" s="12">
        <v>12.124</v>
      </c>
      <c r="M62" s="12"/>
      <c r="N62" s="1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6"/>
      <c r="AE62" s="16"/>
      <c r="AF62" s="16"/>
      <c r="AG62" s="12"/>
      <c r="AH62" s="16"/>
      <c r="AI62" s="16"/>
      <c r="AJ62" s="12">
        <f>SUM(D62:AI62)</f>
        <v>12.124</v>
      </c>
      <c r="AK62" s="58">
        <f t="shared" si="4"/>
        <v>-24.085</v>
      </c>
    </row>
    <row r="63" spans="2:37" ht="15.75">
      <c r="B63" s="30" t="s">
        <v>21</v>
      </c>
      <c r="C63" s="31">
        <v>109.825</v>
      </c>
      <c r="D63" s="31"/>
      <c r="E63" s="12"/>
      <c r="F63" s="12"/>
      <c r="G63" s="12">
        <v>14.049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14.094999999999999</v>
      </c>
      <c r="AK63" s="58">
        <f t="shared" si="4"/>
        <v>-95.73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3928.199</v>
      </c>
      <c r="D68" s="29">
        <f aca="true" t="shared" si="17" ref="D68:AJ68">D69+D70</f>
        <v>0</v>
      </c>
      <c r="E68" s="29">
        <f t="shared" si="17"/>
        <v>23.881</v>
      </c>
      <c r="F68" s="29">
        <f t="shared" si="17"/>
        <v>0</v>
      </c>
      <c r="G68" s="29">
        <f t="shared" si="17"/>
        <v>728.626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6.603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0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759.1099999999999</v>
      </c>
      <c r="AK68" s="58">
        <f t="shared" si="4"/>
        <v>-3169.089</v>
      </c>
    </row>
    <row r="69" spans="2:37" ht="15.75">
      <c r="B69" s="36" t="s">
        <v>45</v>
      </c>
      <c r="C69" s="22">
        <v>106.5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0</v>
      </c>
      <c r="AK69" s="58">
        <f t="shared" si="4"/>
        <v>-106.5</v>
      </c>
    </row>
    <row r="70" spans="2:37" ht="15.75">
      <c r="B70" s="36" t="s">
        <v>30</v>
      </c>
      <c r="C70" s="22">
        <v>3821.699</v>
      </c>
      <c r="D70" s="22"/>
      <c r="E70" s="16">
        <v>23.881</v>
      </c>
      <c r="F70" s="16"/>
      <c r="G70" s="16">
        <v>728.626</v>
      </c>
      <c r="H70" s="16"/>
      <c r="I70" s="16"/>
      <c r="J70" s="16"/>
      <c r="K70" s="16"/>
      <c r="L70" s="16">
        <v>6.603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759.1099999999999</v>
      </c>
      <c r="AK70" s="58">
        <f t="shared" si="4"/>
        <v>-3062.589</v>
      </c>
    </row>
    <row r="71" spans="2:37" ht="15.75">
      <c r="B71" s="28" t="s">
        <v>46</v>
      </c>
      <c r="C71" s="29">
        <f>C72+C73+C74</f>
        <v>261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0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0</v>
      </c>
      <c r="AK71" s="58">
        <f t="shared" si="4"/>
        <v>-261</v>
      </c>
    </row>
    <row r="72" spans="2:37" ht="15.75">
      <c r="B72" s="30" t="s">
        <v>19</v>
      </c>
      <c r="C72" s="22">
        <v>261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f>SUM(D72:AI72)</f>
        <v>0</v>
      </c>
      <c r="AK72" s="58">
        <f t="shared" si="4"/>
        <v>-261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149.5</v>
      </c>
      <c r="D82" s="29"/>
      <c r="E82" s="29"/>
      <c r="F82" s="29"/>
      <c r="G82" s="29">
        <v>74.574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74.574</v>
      </c>
      <c r="AK82" s="58">
        <f t="shared" si="4"/>
        <v>-74.926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284.582</v>
      </c>
      <c r="D84" s="29"/>
      <c r="E84" s="29"/>
      <c r="F84" s="29"/>
      <c r="G84" s="29"/>
      <c r="H84" s="29"/>
      <c r="I84" s="29"/>
      <c r="J84" s="29"/>
      <c r="K84" s="29"/>
      <c r="L84" s="29">
        <v>9.238</v>
      </c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>
        <f t="shared" si="20"/>
        <v>9.238</v>
      </c>
      <c r="AK84" s="58">
        <f t="shared" si="4"/>
        <v>-275.344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458.758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-458.758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>
        <v>50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14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-14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>
        <v>1810.005</v>
      </c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1810.005</v>
      </c>
      <c r="AK92" s="58">
        <f t="shared" si="21"/>
        <v>1810.005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57315.627</v>
      </c>
      <c r="D93" s="39">
        <f aca="true" t="shared" si="22" ref="D93:AH93">SUM(D94:D100)</f>
        <v>0</v>
      </c>
      <c r="E93" s="39">
        <f t="shared" si="22"/>
        <v>399.529</v>
      </c>
      <c r="F93" s="39">
        <f t="shared" si="22"/>
        <v>0</v>
      </c>
      <c r="G93" s="39">
        <f t="shared" si="22"/>
        <v>1624.673</v>
      </c>
      <c r="H93" s="39">
        <f t="shared" si="22"/>
        <v>0</v>
      </c>
      <c r="I93" s="39">
        <f t="shared" si="22"/>
        <v>0</v>
      </c>
      <c r="J93" s="39">
        <f t="shared" si="22"/>
        <v>3.192</v>
      </c>
      <c r="K93" s="39">
        <f t="shared" si="22"/>
        <v>2889.309</v>
      </c>
      <c r="L93" s="39">
        <f t="shared" si="22"/>
        <v>5197.7519999999995</v>
      </c>
      <c r="M93" s="39">
        <f t="shared" si="22"/>
        <v>0</v>
      </c>
      <c r="N93" s="39">
        <f t="shared" si="22"/>
        <v>0</v>
      </c>
      <c r="O93" s="39">
        <f t="shared" si="22"/>
        <v>0</v>
      </c>
      <c r="P93" s="39">
        <f t="shared" si="22"/>
        <v>0</v>
      </c>
      <c r="Q93" s="39">
        <f t="shared" si="22"/>
        <v>0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0</v>
      </c>
      <c r="V93" s="39">
        <f t="shared" si="22"/>
        <v>0</v>
      </c>
      <c r="W93" s="39">
        <f t="shared" si="22"/>
        <v>0</v>
      </c>
      <c r="X93" s="39">
        <f t="shared" si="22"/>
        <v>0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0</v>
      </c>
      <c r="AC93" s="39">
        <f t="shared" si="22"/>
        <v>0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10114.501</v>
      </c>
      <c r="AK93" s="58">
        <f t="shared" si="21"/>
        <v>-47201.126000000004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29735.885000000002</v>
      </c>
      <c r="D94" s="31">
        <f t="shared" si="23"/>
        <v>0</v>
      </c>
      <c r="E94" s="31">
        <f t="shared" si="23"/>
        <v>20.053</v>
      </c>
      <c r="F94" s="31">
        <f t="shared" si="23"/>
        <v>0</v>
      </c>
      <c r="G94" s="31">
        <f t="shared" si="23"/>
        <v>8.76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849.769</v>
      </c>
      <c r="L94" s="31">
        <f t="shared" si="23"/>
        <v>3122.075</v>
      </c>
      <c r="M94" s="31">
        <f t="shared" si="23"/>
        <v>0</v>
      </c>
      <c r="N94" s="31">
        <f t="shared" si="23"/>
        <v>0</v>
      </c>
      <c r="O94" s="31">
        <f t="shared" si="23"/>
        <v>0</v>
      </c>
      <c r="P94" s="31">
        <f t="shared" si="23"/>
        <v>0</v>
      </c>
      <c r="Q94" s="31">
        <f t="shared" si="23"/>
        <v>0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0</v>
      </c>
      <c r="V94" s="31">
        <f>V20+V39+V44+V48+V52+V55+V59+V26</f>
        <v>0</v>
      </c>
      <c r="W94" s="31">
        <f t="shared" si="23"/>
        <v>0</v>
      </c>
      <c r="X94" s="31">
        <f t="shared" si="23"/>
        <v>0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0</v>
      </c>
      <c r="AC94" s="31">
        <f t="shared" si="23"/>
        <v>0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4000.657</v>
      </c>
      <c r="AK94" s="58">
        <f t="shared" si="21"/>
        <v>-25735.228000000003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1663.424</v>
      </c>
      <c r="D96" s="31">
        <f t="shared" si="25"/>
        <v>0</v>
      </c>
      <c r="E96" s="31">
        <f t="shared" si="25"/>
        <v>62.823</v>
      </c>
      <c r="F96" s="31">
        <f t="shared" si="25"/>
        <v>0</v>
      </c>
      <c r="G96" s="31">
        <f t="shared" si="25"/>
        <v>124.856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94.897</v>
      </c>
      <c r="L96" s="31">
        <f t="shared" si="25"/>
        <v>37.412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0</v>
      </c>
      <c r="V96" s="31">
        <f t="shared" si="25"/>
        <v>0</v>
      </c>
      <c r="W96" s="31">
        <f t="shared" si="25"/>
        <v>0</v>
      </c>
      <c r="X96" s="31">
        <f t="shared" si="25"/>
        <v>0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0</v>
      </c>
      <c r="AC96" s="31">
        <f t="shared" si="25"/>
        <v>0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319.988</v>
      </c>
      <c r="AK96" s="58">
        <f t="shared" si="21"/>
        <v>-1343.436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9729.547</v>
      </c>
      <c r="D97" s="31">
        <f t="shared" si="26"/>
        <v>0</v>
      </c>
      <c r="E97" s="31">
        <f t="shared" si="26"/>
        <v>217.829</v>
      </c>
      <c r="F97" s="31">
        <f t="shared" si="26"/>
        <v>0</v>
      </c>
      <c r="G97" s="31">
        <f t="shared" si="26"/>
        <v>478.845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43.05</v>
      </c>
      <c r="L97" s="31">
        <f>L21+L29+L41+L45+L49+L56+L61+L72</f>
        <v>175.307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</v>
      </c>
      <c r="W97" s="31">
        <f t="shared" si="26"/>
        <v>0</v>
      </c>
      <c r="X97" s="31">
        <f t="shared" si="26"/>
        <v>0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0</v>
      </c>
      <c r="AC97" s="31">
        <f t="shared" si="26"/>
        <v>0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915.031</v>
      </c>
      <c r="AK97" s="58">
        <f t="shared" si="21"/>
        <v>-8814.516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12499.706</v>
      </c>
      <c r="D99" s="31">
        <f aca="true" t="shared" si="28" ref="D99:AH99">D32+D53+D62+D70+D33+D73+D87+D88+D90+D65+D84+D67+D89+D24</f>
        <v>0</v>
      </c>
      <c r="E99" s="31">
        <f t="shared" si="28"/>
        <v>73.881</v>
      </c>
      <c r="F99" s="31">
        <f t="shared" si="28"/>
        <v>0</v>
      </c>
      <c r="G99" s="31">
        <f t="shared" si="28"/>
        <v>830.578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17.576999999999998</v>
      </c>
      <c r="L99" s="31">
        <f t="shared" si="28"/>
        <v>1753.7939999999999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0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0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2675.83</v>
      </c>
      <c r="AK99" s="58">
        <f t="shared" si="21"/>
        <v>-9823.876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3687.065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24.942999999999998</v>
      </c>
      <c r="F100" s="31">
        <f t="shared" si="29"/>
        <v>0</v>
      </c>
      <c r="G100" s="31">
        <f t="shared" si="29"/>
        <v>181.63400000000001</v>
      </c>
      <c r="H100" s="31">
        <f t="shared" si="29"/>
        <v>0</v>
      </c>
      <c r="I100" s="31">
        <f t="shared" si="29"/>
        <v>0</v>
      </c>
      <c r="J100" s="31">
        <f t="shared" si="29"/>
        <v>3.192</v>
      </c>
      <c r="K100" s="31">
        <f t="shared" si="29"/>
        <v>1884.016</v>
      </c>
      <c r="L100" s="31">
        <f t="shared" si="29"/>
        <v>109.164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0</v>
      </c>
      <c r="V100" s="31">
        <f t="shared" si="30"/>
        <v>0</v>
      </c>
      <c r="W100" s="31">
        <f t="shared" si="30"/>
        <v>0</v>
      </c>
      <c r="X100" s="31">
        <f t="shared" si="30"/>
        <v>0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0</v>
      </c>
      <c r="AC100" s="31">
        <f t="shared" si="30"/>
        <v>0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2202.9950000000003</v>
      </c>
      <c r="AK100" s="58">
        <f t="shared" si="21"/>
        <v>-1484.0699999999997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5</cp:lastModifiedBy>
  <cp:lastPrinted>2021-04-07T11:19:51Z</cp:lastPrinted>
  <dcterms:created xsi:type="dcterms:W3CDTF">2019-11-27T07:51:11Z</dcterms:created>
  <dcterms:modified xsi:type="dcterms:W3CDTF">2022-02-10T06:21:12Z</dcterms:modified>
  <cp:category/>
  <cp:version/>
  <cp:contentType/>
  <cp:contentStatus/>
</cp:coreProperties>
</file>