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570" windowHeight="5475" tabRatio="638" firstSheet="3" activeTab="4"/>
  </bookViews>
  <sheets>
    <sheet name="Лист1 (2)" sheetId="1" state="hidden" r:id="rId1"/>
    <sheet name="Лист3" sheetId="2" state="hidden" r:id="rId2"/>
    <sheet name="Лист1" sheetId="3" state="hidden" r:id="rId3"/>
    <sheet name="січень 2022" sheetId="4" r:id="rId4"/>
    <sheet name="лютий 2022" sheetId="5" r:id="rId5"/>
  </sheets>
  <definedNames/>
  <calcPr fullCalcOnLoad="1"/>
</workbook>
</file>

<file path=xl/sharedStrings.xml><?xml version="1.0" encoding="utf-8"?>
<sst xmlns="http://schemas.openxmlformats.org/spreadsheetml/2006/main" count="228" uniqueCount="74">
  <si>
    <t>(тис.грн.)</t>
  </si>
  <si>
    <t>Показник</t>
  </si>
  <si>
    <t>надійшло доходів / план видатків на місяць</t>
  </si>
  <si>
    <t>Всього профінансовано</t>
  </si>
  <si>
    <t>х</t>
  </si>
  <si>
    <t>Доходи загального фонду, т.ч.</t>
  </si>
  <si>
    <t>Податок на доходи фізичних осіб</t>
  </si>
  <si>
    <t>Податок на прибуток підпрємств комунальної власності</t>
  </si>
  <si>
    <t>Акцизний податок</t>
  </si>
  <si>
    <t>Податок на нерухоме майно</t>
  </si>
  <si>
    <t>Земельний податок</t>
  </si>
  <si>
    <t xml:space="preserve">Єдиний податок </t>
  </si>
  <si>
    <t>Плата за надання інших адмінпослуг</t>
  </si>
  <si>
    <t>Інші надходження, податки та збори</t>
  </si>
  <si>
    <t>Доходи всього</t>
  </si>
  <si>
    <t>Видатки всього</t>
  </si>
  <si>
    <t>ОМС, інші видатки (0160, 0180)</t>
  </si>
  <si>
    <t>заробітна плата</t>
  </si>
  <si>
    <t>ОМС, інші видатки</t>
  </si>
  <si>
    <t>енергоносії</t>
  </si>
  <si>
    <t>Освіта</t>
  </si>
  <si>
    <t>інші поточні видатки</t>
  </si>
  <si>
    <t>Охорона здоров'я</t>
  </si>
  <si>
    <t>Соцзахист</t>
  </si>
  <si>
    <t>ЖКГ</t>
  </si>
  <si>
    <t>медикаменти</t>
  </si>
  <si>
    <t>Культура</t>
  </si>
  <si>
    <t>харчування</t>
  </si>
  <si>
    <t>Спорт</t>
  </si>
  <si>
    <t>Інші видатки</t>
  </si>
  <si>
    <t>поточні трансферти</t>
  </si>
  <si>
    <t>Відшкодування вартості лікарських засобів для лікування окремих захворювань (2146)</t>
  </si>
  <si>
    <t>090412, 091205, 091108, 090209, 090213, 091104</t>
  </si>
  <si>
    <t>Соціальний захист (3031, 3122, 3133, 3140, 3160, 3242)</t>
  </si>
  <si>
    <t>Компенсаційні виплати на пільговий проїзд автомобільним транспортом (3033)</t>
  </si>
  <si>
    <t>Надання пільг окремим категоріям громадян з оплати послуг зв'язку (3032)</t>
  </si>
  <si>
    <t>Компенсаційні виплати за пільговий проїзд окремих категорій громадян на залізничному транспорті (3035)</t>
  </si>
  <si>
    <t>Терцентр (3104)</t>
  </si>
  <si>
    <t>ЦСРДІ (3105)</t>
  </si>
  <si>
    <t>Молодь (3121)</t>
  </si>
  <si>
    <t>Громадські роботи (3210)</t>
  </si>
  <si>
    <t>Культура (4000)</t>
  </si>
  <si>
    <t>заходи</t>
  </si>
  <si>
    <t>Фізкультура і спорт (5000)</t>
  </si>
  <si>
    <t>Благоустрій міста (6030)</t>
  </si>
  <si>
    <t>поточні видатки</t>
  </si>
  <si>
    <t>Інша д-ть у сфері ЖКГ (6090)</t>
  </si>
  <si>
    <t>Розроблення схем планування та забудови територій (містобудівної документації) (7350)</t>
  </si>
  <si>
    <t>Ремонт доріг (7461)</t>
  </si>
  <si>
    <t>Заходи з енергозбереження (7640)</t>
  </si>
  <si>
    <t>Членські внески до асоціацій (7680)</t>
  </si>
  <si>
    <t>Обслуговування боргу (8600)</t>
  </si>
  <si>
    <t>Резервний фонд (8700)</t>
  </si>
  <si>
    <t>Субвенція з місцевого бюджету державному бюджету на виконання програм соціально-економічного розвитку регіонів (9800)</t>
  </si>
  <si>
    <t>Передано до бюджету розвитку (спеціальний фонд) на капітальні видатки</t>
  </si>
  <si>
    <t>ВСЬОГО</t>
  </si>
  <si>
    <t>Структура доходів бюджету міста</t>
  </si>
  <si>
    <t>Фінансова підтримка ЗМІ (8410)</t>
  </si>
  <si>
    <t>Освіта (1000) в тому числі:</t>
  </si>
  <si>
    <t>Забезпечення функціонування підприємств, установ та організацій, що виробляють, виконують та/або надають житлово-комунальні послуги (6020)</t>
  </si>
  <si>
    <t>Субвенція на утримання об'єктів спільного користування</t>
  </si>
  <si>
    <t>Трансферти (Освітня субвенція)</t>
  </si>
  <si>
    <t>Інші субвенції з місцевого бюджету (9770)</t>
  </si>
  <si>
    <t>Здійснення заходів з землеустрою (7130)</t>
  </si>
  <si>
    <t>Рядок 19 - 89</t>
  </si>
  <si>
    <t>Заходи із запобігання та ліквідації надзвичайних ситуацій та наслідків стихійного лиха (8110)</t>
  </si>
  <si>
    <t>Багатопрофільна стаціонарна медична допомога населенню (2010)</t>
  </si>
  <si>
    <t>Первинна медична допомога населенню (2111)</t>
  </si>
  <si>
    <t xml:space="preserve">Субвенція з місцевого бюджету державному бюджету на виконання програм соціально-економічного розвитку регіонів (9800)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</si>
  <si>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(9730)</t>
  </si>
  <si>
    <t>Розвиток ЦНАП (7390)</t>
  </si>
  <si>
    <t>Реалізація заходів, спрямованих на підвищення доступності широкосмугового доступу до Інтернету в сільській місцевості (7540)</t>
  </si>
  <si>
    <t>Забезпечення діяльності водопровідно-каналізаційного господарства (6013)</t>
  </si>
  <si>
    <r>
      <t xml:space="preserve">Графік фінансування із загального фонду бюджету Миргородської міської територіальної громади </t>
    </r>
    <r>
      <rPr>
        <b/>
        <u val="single"/>
        <sz val="14"/>
        <rFont val="Times New Roman"/>
        <family val="1"/>
      </rPr>
      <t>у січні 2022 року</t>
    </r>
  </si>
</sst>
</file>

<file path=xl/styles.xml><?xml version="1.0" encoding="utf-8"?>
<styleSheet xmlns="http://schemas.openxmlformats.org/spreadsheetml/2006/main">
  <numFmts count="6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0.0%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#,##0\ &quot;к.&quot;;\-#,##0\ &quot;к.&quot;"/>
    <numFmt numFmtId="199" formatCode="#,##0\ &quot;к.&quot;;[Red]\-#,##0\ &quot;к.&quot;"/>
    <numFmt numFmtId="200" formatCode="#,##0.00\ &quot;к.&quot;;\-#,##0.00\ &quot;к.&quot;"/>
    <numFmt numFmtId="201" formatCode="#,##0.00\ &quot;к.&quot;;[Red]\-#,##0.00\ &quot;к.&quot;"/>
    <numFmt numFmtId="202" formatCode="_-* #,##0\ &quot;к.&quot;_-;\-* #,##0\ &quot;к.&quot;_-;_-* &quot;-&quot;\ &quot;к.&quot;_-;_-@_-"/>
    <numFmt numFmtId="203" formatCode="_-* #,##0\ _к_._-;\-* #,##0\ _к_._-;_-* &quot;-&quot;\ _к_._-;_-@_-"/>
    <numFmt numFmtId="204" formatCode="_-* #,##0.00\ &quot;к.&quot;_-;\-* #,##0.00\ &quot;к.&quot;_-;_-* &quot;-&quot;??\ &quot;к.&quot;_-;_-@_-"/>
    <numFmt numFmtId="205" formatCode="_-* #,##0.00\ _к_._-;\-* #,##0.00\ _к_._-;_-* &quot;-&quot;??\ _к_._-;_-@_-"/>
    <numFmt numFmtId="206" formatCode="0.000"/>
    <numFmt numFmtId="207" formatCode="0.00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&quot;$&quot;* #,##0_);_(&quot;$&quot;* \(#,##0\);_(&quot;$&quot;* &quot;-&quot;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* #,##0.00_);_(* \(#,##0.00\);_(* &quot;-&quot;??_);_(@_)"/>
    <numFmt numFmtId="216" formatCode="0.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0"/>
      <name val="Times New Roman Cyr"/>
      <family val="0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sz val="10"/>
      <color indexed="8"/>
      <name val="Calibri"/>
      <family val="0"/>
    </font>
    <font>
      <b/>
      <sz val="15"/>
      <color indexed="8"/>
      <name val="Calibri"/>
      <family val="0"/>
    </font>
    <font>
      <b/>
      <sz val="4.6"/>
      <color indexed="8"/>
      <name val="Calibri"/>
      <family val="0"/>
    </font>
    <font>
      <b/>
      <sz val="16"/>
      <color indexed="8"/>
      <name val="Calibri"/>
      <family val="0"/>
    </font>
    <font>
      <b/>
      <sz val="20"/>
      <color indexed="8"/>
      <name val="Calibri"/>
      <family val="0"/>
    </font>
    <font>
      <b/>
      <sz val="9.25"/>
      <color indexed="8"/>
      <name val="Calibri"/>
      <family val="0"/>
    </font>
    <font>
      <b/>
      <sz val="10.5"/>
      <color indexed="8"/>
      <name val="Calibri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25"/>
      <color indexed="8"/>
      <name val="Calibri"/>
      <family val="0"/>
    </font>
    <font>
      <b/>
      <sz val="36"/>
      <color indexed="8"/>
      <name val="Calibri"/>
      <family val="0"/>
    </font>
    <font>
      <b/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sz val="12"/>
      <color theme="0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8" borderId="0" applyNumberFormat="0" applyBorder="0" applyAlignment="0" applyProtection="0"/>
    <xf numFmtId="0" fontId="0" fillId="20" borderId="0" applyNumberFormat="0" applyBorder="0" applyAlignment="0" applyProtection="0"/>
    <xf numFmtId="0" fontId="1" fillId="14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0" fillId="24" borderId="0" applyNumberFormat="0" applyBorder="0" applyAlignment="0" applyProtection="0"/>
    <xf numFmtId="0" fontId="42" fillId="25" borderId="0" applyNumberFormat="0" applyBorder="0" applyAlignment="0" applyProtection="0"/>
    <xf numFmtId="0" fontId="10" fillId="16" borderId="0" applyNumberFormat="0" applyBorder="0" applyAlignment="0" applyProtection="0"/>
    <xf numFmtId="0" fontId="42" fillId="26" borderId="0" applyNumberFormat="0" applyBorder="0" applyAlignment="0" applyProtection="0"/>
    <xf numFmtId="0" fontId="10" fillId="18" borderId="0" applyNumberFormat="0" applyBorder="0" applyAlignment="0" applyProtection="0"/>
    <xf numFmtId="0" fontId="42" fillId="27" borderId="0" applyNumberFormat="0" applyBorder="0" applyAlignment="0" applyProtection="0"/>
    <xf numFmtId="0" fontId="10" fillId="28" borderId="0" applyNumberFormat="0" applyBorder="0" applyAlignment="0" applyProtection="0"/>
    <xf numFmtId="0" fontId="42" fillId="29" borderId="0" applyNumberFormat="0" applyBorder="0" applyAlignment="0" applyProtection="0"/>
    <xf numFmtId="0" fontId="10" fillId="30" borderId="0" applyNumberFormat="0" applyBorder="0" applyAlignment="0" applyProtection="0"/>
    <xf numFmtId="0" fontId="42" fillId="31" borderId="0" applyNumberFormat="0" applyBorder="0" applyAlignment="0" applyProtection="0"/>
    <xf numFmtId="0" fontId="10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3" fillId="40" borderId="1" applyNumberFormat="0" applyAlignment="0" applyProtection="0"/>
    <xf numFmtId="0" fontId="44" fillId="41" borderId="2" applyNumberFormat="0" applyAlignment="0" applyProtection="0"/>
    <xf numFmtId="0" fontId="45" fillId="41" borderId="1" applyNumberFormat="0" applyAlignment="0" applyProtection="0"/>
    <xf numFmtId="0" fontId="1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42" borderId="7" applyNumberFormat="0" applyAlignment="0" applyProtection="0"/>
    <xf numFmtId="0" fontId="51" fillId="0" borderId="0" applyNumberFormat="0" applyFill="0" applyBorder="0" applyAlignment="0" applyProtection="0"/>
    <xf numFmtId="0" fontId="52" fillId="43" borderId="0" applyNumberFormat="0" applyBorder="0" applyAlignment="0" applyProtection="0"/>
    <xf numFmtId="0" fontId="8" fillId="0" borderId="0">
      <alignment/>
      <protection/>
    </xf>
    <xf numFmtId="0" fontId="13" fillId="0" borderId="0" applyNumberFormat="0" applyFill="0" applyBorder="0" applyAlignment="0" applyProtection="0"/>
    <xf numFmtId="0" fontId="53" fillId="44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45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15" fontId="12" fillId="0" borderId="0" applyFont="0" applyFill="0" applyBorder="0" applyAlignment="0" applyProtection="0"/>
    <xf numFmtId="0" fontId="57" fillId="46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47" borderId="10" xfId="0" applyFont="1" applyFill="1" applyBorder="1" applyAlignment="1">
      <alignment horizontal="center" vertical="center"/>
    </xf>
    <xf numFmtId="188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7" borderId="10" xfId="0" applyFont="1" applyFill="1" applyBorder="1" applyAlignment="1">
      <alignment horizontal="center" vertical="center"/>
    </xf>
    <xf numFmtId="188" fontId="5" fillId="0" borderId="10" xfId="0" applyNumberFormat="1" applyFont="1" applyBorder="1" applyAlignment="1">
      <alignment horizontal="center" vertical="center" wrapText="1"/>
    </xf>
    <xf numFmtId="188" fontId="5" fillId="47" borderId="10" xfId="0" applyNumberFormat="1" applyFont="1" applyFill="1" applyBorder="1" applyAlignment="1">
      <alignment horizontal="center" vertical="center"/>
    </xf>
    <xf numFmtId="0" fontId="5" fillId="48" borderId="10" xfId="0" applyFont="1" applyFill="1" applyBorder="1" applyAlignment="1">
      <alignment horizontal="center" vertical="center"/>
    </xf>
    <xf numFmtId="188" fontId="5" fillId="48" borderId="10" xfId="0" applyNumberFormat="1" applyFont="1" applyFill="1" applyBorder="1" applyAlignment="1">
      <alignment horizontal="center" vertical="center" wrapText="1"/>
    </xf>
    <xf numFmtId="0" fontId="5" fillId="47" borderId="0" xfId="0" applyFont="1" applyFill="1" applyAlignment="1">
      <alignment/>
    </xf>
    <xf numFmtId="188" fontId="5" fillId="47" borderId="10" xfId="0" applyNumberFormat="1" applyFont="1" applyFill="1" applyBorder="1" applyAlignment="1">
      <alignment horizontal="center" vertical="center" wrapText="1"/>
    </xf>
    <xf numFmtId="188" fontId="9" fillId="47" borderId="10" xfId="0" applyNumberFormat="1" applyFont="1" applyFill="1" applyBorder="1" applyAlignment="1">
      <alignment horizontal="center" vertical="center"/>
    </xf>
    <xf numFmtId="188" fontId="2" fillId="47" borderId="10" xfId="0" applyNumberFormat="1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wrapText="1"/>
    </xf>
    <xf numFmtId="188" fontId="2" fillId="6" borderId="10" xfId="0" applyNumberFormat="1" applyFont="1" applyFill="1" applyBorder="1" applyAlignment="1">
      <alignment horizontal="center" vertical="center" wrapText="1"/>
    </xf>
    <xf numFmtId="188" fontId="2" fillId="6" borderId="10" xfId="0" applyNumberFormat="1" applyFont="1" applyFill="1" applyBorder="1" applyAlignment="1">
      <alignment horizontal="center" vertical="center"/>
    </xf>
    <xf numFmtId="0" fontId="2" fillId="49" borderId="10" xfId="0" applyFont="1" applyFill="1" applyBorder="1" applyAlignment="1">
      <alignment horizontal="center" wrapText="1"/>
    </xf>
    <xf numFmtId="188" fontId="2" fillId="49" borderId="10" xfId="0" applyNumberFormat="1" applyFont="1" applyFill="1" applyBorder="1" applyAlignment="1">
      <alignment horizontal="center" vertical="center" shrinkToFit="1"/>
    </xf>
    <xf numFmtId="0" fontId="2" fillId="50" borderId="10" xfId="0" applyFont="1" applyFill="1" applyBorder="1" applyAlignment="1">
      <alignment wrapText="1"/>
    </xf>
    <xf numFmtId="188" fontId="2" fillId="5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wrapText="1" indent="1"/>
    </xf>
    <xf numFmtId="188" fontId="2" fillId="0" borderId="10" xfId="0" applyNumberFormat="1" applyFont="1" applyFill="1" applyBorder="1" applyAlignment="1">
      <alignment horizontal="center" vertical="center"/>
    </xf>
    <xf numFmtId="0" fontId="5" fillId="47" borderId="10" xfId="0" applyFont="1" applyFill="1" applyBorder="1" applyAlignment="1">
      <alignment wrapText="1"/>
    </xf>
    <xf numFmtId="188" fontId="5" fillId="50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0" fontId="2" fillId="47" borderId="0" xfId="0" applyFont="1" applyFill="1" applyAlignment="1">
      <alignment/>
    </xf>
    <xf numFmtId="0" fontId="5" fillId="47" borderId="10" xfId="0" applyFont="1" applyFill="1" applyBorder="1" applyAlignment="1">
      <alignment horizontal="left" wrapText="1" indent="1"/>
    </xf>
    <xf numFmtId="0" fontId="2" fillId="50" borderId="10" xfId="0" applyFont="1" applyFill="1" applyBorder="1" applyAlignment="1">
      <alignment horizontal="left" vertical="center" wrapText="1"/>
    </xf>
    <xf numFmtId="0" fontId="2" fillId="49" borderId="10" xfId="0" applyFont="1" applyFill="1" applyBorder="1" applyAlignment="1">
      <alignment/>
    </xf>
    <xf numFmtId="188" fontId="2" fillId="49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88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58" fillId="0" borderId="0" xfId="0" applyFont="1" applyAlignment="1">
      <alignment/>
    </xf>
    <xf numFmtId="188" fontId="58" fillId="0" borderId="0" xfId="0" applyNumberFormat="1" applyFont="1" applyAlignment="1">
      <alignment/>
    </xf>
    <xf numFmtId="188" fontId="2" fillId="51" borderId="10" xfId="0" applyNumberFormat="1" applyFont="1" applyFill="1" applyBorder="1" applyAlignment="1">
      <alignment horizontal="center" vertical="center"/>
    </xf>
    <xf numFmtId="0" fontId="9" fillId="47" borderId="10" xfId="71" applyFont="1" applyFill="1" applyBorder="1" applyAlignment="1">
      <alignment horizontal="left" vertical="top" wrapText="1" indent="1"/>
      <protection/>
    </xf>
    <xf numFmtId="0" fontId="5" fillId="51" borderId="0" xfId="0" applyFont="1" applyFill="1" applyAlignment="1">
      <alignment/>
    </xf>
    <xf numFmtId="0" fontId="2" fillId="52" borderId="10" xfId="0" applyFont="1" applyFill="1" applyBorder="1" applyAlignment="1">
      <alignment horizontal="left" vertical="center" wrapText="1"/>
    </xf>
    <xf numFmtId="188" fontId="2" fillId="52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 wrapText="1"/>
    </xf>
    <xf numFmtId="188" fontId="59" fillId="48" borderId="10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188" fontId="60" fillId="47" borderId="0" xfId="0" applyNumberFormat="1" applyFont="1" applyFill="1" applyBorder="1" applyAlignment="1">
      <alignment horizontal="center" vertical="center"/>
    </xf>
    <xf numFmtId="188" fontId="61" fillId="0" borderId="0" xfId="0" applyNumberFormat="1" applyFont="1" applyAlignment="1">
      <alignment/>
    </xf>
    <xf numFmtId="188" fontId="61" fillId="51" borderId="0" xfId="0" applyNumberFormat="1" applyFont="1" applyFill="1" applyAlignment="1">
      <alignment/>
    </xf>
    <xf numFmtId="0" fontId="62" fillId="0" borderId="0" xfId="0" applyFont="1" applyAlignment="1">
      <alignment/>
    </xf>
    <xf numFmtId="0" fontId="60" fillId="47" borderId="0" xfId="0" applyFont="1" applyFill="1" applyAlignment="1">
      <alignment/>
    </xf>
    <xf numFmtId="188" fontId="62" fillId="47" borderId="0" xfId="0" applyNumberFormat="1" applyFont="1" applyFill="1" applyAlignment="1">
      <alignment/>
    </xf>
    <xf numFmtId="0" fontId="62" fillId="47" borderId="0" xfId="0" applyFont="1" applyFill="1" applyAlignment="1">
      <alignment/>
    </xf>
    <xf numFmtId="188" fontId="62" fillId="0" borderId="0" xfId="0" applyNumberFormat="1" applyFont="1" applyAlignment="1">
      <alignment/>
    </xf>
    <xf numFmtId="0" fontId="61" fillId="47" borderId="0" xfId="0" applyFont="1" applyFill="1" applyAlignment="1">
      <alignment/>
    </xf>
    <xf numFmtId="0" fontId="58" fillId="47" borderId="0" xfId="0" applyFont="1" applyFill="1" applyAlignment="1">
      <alignment/>
    </xf>
    <xf numFmtId="0" fontId="60" fillId="51" borderId="0" xfId="0" applyFont="1" applyFill="1" applyAlignment="1">
      <alignment/>
    </xf>
    <xf numFmtId="0" fontId="62" fillId="51" borderId="0" xfId="0" applyFont="1" applyFill="1" applyAlignment="1">
      <alignment/>
    </xf>
    <xf numFmtId="188" fontId="60" fillId="0" borderId="0" xfId="0" applyNumberFormat="1" applyFont="1" applyAlignment="1">
      <alignment/>
    </xf>
    <xf numFmtId="188" fontId="2" fillId="50" borderId="10" xfId="0" applyNumberFormat="1" applyFont="1" applyFill="1" applyBorder="1" applyAlignment="1">
      <alignment wrapText="1"/>
    </xf>
    <xf numFmtId="188" fontId="9" fillId="51" borderId="10" xfId="0" applyNumberFormat="1" applyFont="1" applyFill="1" applyBorder="1" applyAlignment="1">
      <alignment horizontal="center" vertical="center" wrapText="1"/>
    </xf>
    <xf numFmtId="188" fontId="5" fillId="51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ОБЛАСТІ 2002 РІЙОНИ 200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Финансовый 2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165"/>
          <c:y val="-0.0102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17"/>
          <c:y val="0.2555"/>
          <c:w val="0.3775"/>
          <c:h val="0.48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2022'!$B$93:$B$99</c:f>
              <c:strCache/>
            </c:strRef>
          </c:cat>
          <c:val>
            <c:numRef>
              <c:f>'січень 2022'!$AJ$93:$AJ$99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575"/>
          <c:y val="0.919"/>
          <c:w val="0.93425"/>
          <c:h val="0.0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915"/>
          <c:y val="0.32625"/>
          <c:w val="0.367"/>
          <c:h val="0.411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B65B5"/>
              </a:solidFill>
              <a:ln w="12700">
                <a:solidFill>
                  <a:srgbClr val="99CC00"/>
                </a:solidFill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2022'!$AM$20:$AM$27</c:f>
              <c:strCache/>
            </c:strRef>
          </c:cat>
          <c:val>
            <c:numRef>
              <c:f>'січень 2022'!$AN$20:$AN$27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5"/>
          <c:y val="0.8885"/>
          <c:w val="0.9395"/>
          <c:h val="0.1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бюджету громади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9"/>
          <c:y val="0.2505"/>
          <c:w val="0.71575"/>
          <c:h val="0.68375"/>
        </c:manualLayout>
      </c:layout>
      <c:lineChart>
        <c:grouping val="standard"/>
        <c:varyColors val="0"/>
        <c:ser>
          <c:idx val="1"/>
          <c:order val="0"/>
          <c:tx>
            <c:strRef>
              <c:f>'січень 2022'!$B$7</c:f>
              <c:strCache>
                <c:ptCount val="1"/>
                <c:pt idx="0">
                  <c:v>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'січень 2022'!$D$7:$AH$7</c:f>
              <c:numCache/>
            </c:numRef>
          </c:val>
          <c:smooth val="0"/>
        </c:ser>
        <c:ser>
          <c:idx val="0"/>
          <c:order val="1"/>
          <c:tx>
            <c:strRef>
              <c:f>'січень 2022'!$B$8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'січень 2022'!$D$8:$AH$8</c:f>
              <c:numCache/>
            </c:numRef>
          </c:val>
          <c:smooth val="0"/>
        </c:ser>
        <c:marker val="1"/>
        <c:axId val="19910895"/>
        <c:axId val="44980328"/>
      </c:lineChart>
      <c:catAx>
        <c:axId val="199108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980328"/>
        <c:crosses val="autoZero"/>
        <c:auto val="1"/>
        <c:lblOffset val="100"/>
        <c:tickLblSkip val="1"/>
        <c:noMultiLvlLbl val="0"/>
      </c:catAx>
      <c:valAx>
        <c:axId val="449803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9108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2"/>
          <c:y val="0.93825"/>
          <c:w val="0.8537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громади</a:t>
            </a:r>
          </a:p>
        </c:rich>
      </c:tx>
      <c:layout>
        <c:manualLayout>
          <c:xMode val="factor"/>
          <c:yMode val="factor"/>
          <c:x val="0.00875"/>
          <c:y val="-0.02025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6"/>
          <c:y val="0.2515"/>
          <c:w val="0.37275"/>
          <c:h val="0.346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'січень 2022'!$B$9:$B$16</c:f>
              <c:strCache/>
            </c:strRef>
          </c:cat>
          <c:val>
            <c:numRef>
              <c:f>'січень 2022'!$C$9:$C$16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85"/>
          <c:y val="0.20875"/>
          <c:w val="0.29975"/>
          <c:h val="0.7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3075"/>
          <c:y val="-0.0102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17"/>
          <c:y val="0.2555"/>
          <c:w val="0.3775"/>
          <c:h val="0.48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2022'!$B$93:$B$99</c:f>
              <c:strCache/>
            </c:strRef>
          </c:cat>
          <c:val>
            <c:numRef>
              <c:f>'лютий 2022'!$AJ$93:$AJ$99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6"/>
          <c:y val="0.919"/>
          <c:w val="0.93325"/>
          <c:h val="0.0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29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915"/>
          <c:y val="0.32625"/>
          <c:w val="0.3665"/>
          <c:h val="0.411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B65B5"/>
              </a:solidFill>
              <a:ln w="12700">
                <a:solidFill>
                  <a:srgbClr val="99CC00"/>
                </a:solidFill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2022'!$AM$20:$AM$27</c:f>
              <c:strCache/>
            </c:strRef>
          </c:cat>
          <c:val>
            <c:numRef>
              <c:f>'лютий 2022'!$AN$20:$AN$27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4"/>
          <c:y val="0.8885"/>
          <c:w val="0.941"/>
          <c:h val="0.1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бюджету громади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95"/>
          <c:y val="0.211"/>
          <c:w val="0.7155"/>
          <c:h val="0.72325"/>
        </c:manualLayout>
      </c:layout>
      <c:lineChart>
        <c:grouping val="standard"/>
        <c:varyColors val="0"/>
        <c:ser>
          <c:idx val="1"/>
          <c:order val="0"/>
          <c:tx>
            <c:strRef>
              <c:f>'лютий 2022'!$B$7</c:f>
              <c:strCache>
                <c:ptCount val="1"/>
                <c:pt idx="0">
                  <c:v>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'лютий 2022'!$D$7:$AH$7</c:f>
              <c:numCache/>
            </c:numRef>
          </c:val>
          <c:smooth val="0"/>
        </c:ser>
        <c:ser>
          <c:idx val="0"/>
          <c:order val="1"/>
          <c:tx>
            <c:strRef>
              <c:f>'лютий 2022'!$B$8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'лютий 2022'!$D$8:$AH$8</c:f>
              <c:numCache/>
            </c:numRef>
          </c:val>
          <c:smooth val="0"/>
        </c:ser>
        <c:marker val="1"/>
        <c:axId val="2169769"/>
        <c:axId val="19527922"/>
      </c:lineChart>
      <c:catAx>
        <c:axId val="21697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527922"/>
        <c:crosses val="autoZero"/>
        <c:auto val="1"/>
        <c:lblOffset val="100"/>
        <c:tickLblSkip val="1"/>
        <c:noMultiLvlLbl val="0"/>
      </c:catAx>
      <c:valAx>
        <c:axId val="195279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697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3"/>
          <c:y val="0.93825"/>
          <c:w val="0.8537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громади</a:t>
            </a:r>
          </a:p>
        </c:rich>
      </c:tx>
      <c:layout>
        <c:manualLayout>
          <c:xMode val="factor"/>
          <c:yMode val="factor"/>
          <c:x val="-0.01825"/>
          <c:y val="-0.02025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575"/>
          <c:y val="0.25125"/>
          <c:w val="0.37325"/>
          <c:h val="0.346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'лютий 2022'!$B$9:$B$16</c:f>
              <c:strCache/>
            </c:strRef>
          </c:cat>
          <c:val>
            <c:numRef>
              <c:f>'лютий 2022'!$C$9:$C$16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775"/>
          <c:y val="0.20875"/>
          <c:w val="0.29925"/>
          <c:h val="0.7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102</xdr:row>
      <xdr:rowOff>47625</xdr:rowOff>
    </xdr:from>
    <xdr:to>
      <xdr:col>26</xdr:col>
      <xdr:colOff>228600</xdr:colOff>
      <xdr:row>135</xdr:row>
      <xdr:rowOff>9525</xdr:rowOff>
    </xdr:to>
    <xdr:graphicFrame>
      <xdr:nvGraphicFramePr>
        <xdr:cNvPr id="1" name="Диаграмма 1"/>
        <xdr:cNvGraphicFramePr/>
      </xdr:nvGraphicFramePr>
      <xdr:xfrm>
        <a:off x="952500" y="24326850"/>
        <a:ext cx="1341120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228600</xdr:colOff>
      <xdr:row>102</xdr:row>
      <xdr:rowOff>104775</xdr:rowOff>
    </xdr:from>
    <xdr:to>
      <xdr:col>42</xdr:col>
      <xdr:colOff>542925</xdr:colOff>
      <xdr:row>135</xdr:row>
      <xdr:rowOff>85725</xdr:rowOff>
    </xdr:to>
    <xdr:graphicFrame>
      <xdr:nvGraphicFramePr>
        <xdr:cNvPr id="2" name="Диаграмма 4"/>
        <xdr:cNvGraphicFramePr/>
      </xdr:nvGraphicFramePr>
      <xdr:xfrm>
        <a:off x="14906625" y="24384000"/>
        <a:ext cx="10306050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971550</xdr:colOff>
      <xdr:row>137</xdr:row>
      <xdr:rowOff>57150</xdr:rowOff>
    </xdr:from>
    <xdr:to>
      <xdr:col>26</xdr:col>
      <xdr:colOff>266700</xdr:colOff>
      <xdr:row>170</xdr:row>
      <xdr:rowOff>161925</xdr:rowOff>
    </xdr:to>
    <xdr:graphicFrame>
      <xdr:nvGraphicFramePr>
        <xdr:cNvPr id="3" name="Диаграмма 10"/>
        <xdr:cNvGraphicFramePr/>
      </xdr:nvGraphicFramePr>
      <xdr:xfrm>
        <a:off x="971550" y="31041975"/>
        <a:ext cx="1343025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28575</xdr:colOff>
      <xdr:row>137</xdr:row>
      <xdr:rowOff>19050</xdr:rowOff>
    </xdr:from>
    <xdr:to>
      <xdr:col>42</xdr:col>
      <xdr:colOff>609600</xdr:colOff>
      <xdr:row>170</xdr:row>
      <xdr:rowOff>123825</xdr:rowOff>
    </xdr:to>
    <xdr:graphicFrame>
      <xdr:nvGraphicFramePr>
        <xdr:cNvPr id="4" name="Диаграмма 1"/>
        <xdr:cNvGraphicFramePr/>
      </xdr:nvGraphicFramePr>
      <xdr:xfrm>
        <a:off x="15278100" y="31003875"/>
        <a:ext cx="10001250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102</xdr:row>
      <xdr:rowOff>47625</xdr:rowOff>
    </xdr:from>
    <xdr:to>
      <xdr:col>26</xdr:col>
      <xdr:colOff>228600</xdr:colOff>
      <xdr:row>135</xdr:row>
      <xdr:rowOff>9525</xdr:rowOff>
    </xdr:to>
    <xdr:graphicFrame>
      <xdr:nvGraphicFramePr>
        <xdr:cNvPr id="1" name="Диаграмма 1"/>
        <xdr:cNvGraphicFramePr/>
      </xdr:nvGraphicFramePr>
      <xdr:xfrm>
        <a:off x="952500" y="24326850"/>
        <a:ext cx="1464945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228600</xdr:colOff>
      <xdr:row>102</xdr:row>
      <xdr:rowOff>104775</xdr:rowOff>
    </xdr:from>
    <xdr:to>
      <xdr:col>42</xdr:col>
      <xdr:colOff>542925</xdr:colOff>
      <xdr:row>135</xdr:row>
      <xdr:rowOff>85725</xdr:rowOff>
    </xdr:to>
    <xdr:graphicFrame>
      <xdr:nvGraphicFramePr>
        <xdr:cNvPr id="2" name="Диаграмма 4"/>
        <xdr:cNvGraphicFramePr/>
      </xdr:nvGraphicFramePr>
      <xdr:xfrm>
        <a:off x="16144875" y="24384000"/>
        <a:ext cx="9305925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971550</xdr:colOff>
      <xdr:row>137</xdr:row>
      <xdr:rowOff>57150</xdr:rowOff>
    </xdr:from>
    <xdr:to>
      <xdr:col>26</xdr:col>
      <xdr:colOff>266700</xdr:colOff>
      <xdr:row>170</xdr:row>
      <xdr:rowOff>161925</xdr:rowOff>
    </xdr:to>
    <xdr:graphicFrame>
      <xdr:nvGraphicFramePr>
        <xdr:cNvPr id="3" name="Диаграмма 10"/>
        <xdr:cNvGraphicFramePr/>
      </xdr:nvGraphicFramePr>
      <xdr:xfrm>
        <a:off x="971550" y="31041975"/>
        <a:ext cx="1466850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28575</xdr:colOff>
      <xdr:row>137</xdr:row>
      <xdr:rowOff>19050</xdr:rowOff>
    </xdr:from>
    <xdr:to>
      <xdr:col>42</xdr:col>
      <xdr:colOff>609600</xdr:colOff>
      <xdr:row>170</xdr:row>
      <xdr:rowOff>123825</xdr:rowOff>
    </xdr:to>
    <xdr:graphicFrame>
      <xdr:nvGraphicFramePr>
        <xdr:cNvPr id="4" name="Диаграмма 1"/>
        <xdr:cNvGraphicFramePr/>
      </xdr:nvGraphicFramePr>
      <xdr:xfrm>
        <a:off x="16516350" y="31003875"/>
        <a:ext cx="9001125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3:BT185"/>
  <sheetViews>
    <sheetView zoomScale="80" zoomScaleNormal="80" zoomScalePageLayoutView="0" workbookViewId="0" topLeftCell="B3">
      <pane xSplit="2" ySplit="3" topLeftCell="D12" activePane="bottomRight" state="frozen"/>
      <selection pane="topLeft" activeCell="B3" sqref="B3"/>
      <selection pane="topRight" activeCell="D3" sqref="D3"/>
      <selection pane="bottomLeft" activeCell="B6" sqref="B6"/>
      <selection pane="bottomRight" activeCell="AO18" sqref="AO18"/>
    </sheetView>
  </sheetViews>
  <sheetFormatPr defaultColWidth="8.57421875" defaultRowHeight="15"/>
  <cols>
    <col min="1" max="1" width="5.00390625" style="2" hidden="1" customWidth="1"/>
    <col min="2" max="2" width="41.8515625" style="2" customWidth="1"/>
    <col min="3" max="3" width="11.57421875" style="2" customWidth="1"/>
    <col min="4" max="4" width="4.28125" style="2" customWidth="1"/>
    <col min="5" max="5" width="4.140625" style="2" customWidth="1"/>
    <col min="6" max="6" width="3.7109375" style="2" customWidth="1"/>
    <col min="7" max="7" width="8.421875" style="2" customWidth="1"/>
    <col min="8" max="8" width="10.140625" style="2" customWidth="1"/>
    <col min="9" max="9" width="9.421875" style="2" customWidth="1"/>
    <col min="10" max="10" width="4.57421875" style="2" customWidth="1"/>
    <col min="11" max="11" width="4.7109375" style="2" customWidth="1"/>
    <col min="12" max="12" width="4.57421875" style="2" customWidth="1"/>
    <col min="13" max="13" width="7.8515625" style="43" customWidth="1"/>
    <col min="14" max="14" width="7.140625" style="2" customWidth="1"/>
    <col min="15" max="15" width="6.7109375" style="2" customWidth="1"/>
    <col min="16" max="16" width="8.57421875" style="2" customWidth="1"/>
    <col min="17" max="17" width="9.28125" style="2" customWidth="1"/>
    <col min="18" max="19" width="4.57421875" style="2" customWidth="1"/>
    <col min="20" max="20" width="8.8515625" style="2" customWidth="1"/>
    <col min="21" max="21" width="9.57421875" style="2" customWidth="1"/>
    <col min="22" max="22" width="10.28125" style="2" customWidth="1"/>
    <col min="23" max="23" width="8.7109375" style="2" customWidth="1"/>
    <col min="24" max="24" width="8.57421875" style="2" customWidth="1"/>
    <col min="25" max="25" width="5.00390625" style="2" customWidth="1"/>
    <col min="26" max="26" width="4.8515625" style="2" customWidth="1"/>
    <col min="27" max="27" width="8.140625" style="2" customWidth="1"/>
    <col min="28" max="28" width="8.57421875" style="2" customWidth="1"/>
    <col min="29" max="29" width="9.57421875" style="2" customWidth="1"/>
    <col min="30" max="30" width="7.421875" style="2" customWidth="1"/>
    <col min="31" max="31" width="9.421875" style="2" customWidth="1"/>
    <col min="32" max="32" width="4.8515625" style="2" customWidth="1"/>
    <col min="33" max="33" width="3.8515625" style="2" customWidth="1"/>
    <col min="34" max="34" width="10.140625" style="2" customWidth="1"/>
    <col min="35" max="35" width="0.13671875" style="2" hidden="1" customWidth="1"/>
    <col min="36" max="36" width="14.57421875" style="2" customWidth="1"/>
    <col min="37" max="37" width="23.57421875" style="55" customWidth="1"/>
    <col min="38" max="38" width="9.421875" style="55" customWidth="1"/>
    <col min="39" max="39" width="15.00390625" style="60" customWidth="1"/>
    <col min="40" max="40" width="14.57421875" style="60" customWidth="1"/>
    <col min="41" max="49" width="9.421875" style="60" customWidth="1"/>
    <col min="50" max="72" width="8.57421875" style="55" customWidth="1"/>
    <col min="73" max="16384" width="8.57421875" style="2" customWidth="1"/>
  </cols>
  <sheetData>
    <row r="1" ht="21" customHeight="1"/>
    <row r="3" spans="2:72" s="1" customFormat="1" ht="18.75">
      <c r="B3" s="73" t="s">
        <v>73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56"/>
      <c r="AL3" s="56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</row>
    <row r="4" ht="15.75">
      <c r="AJ4" s="3" t="s">
        <v>0</v>
      </c>
    </row>
    <row r="5" spans="2:36" ht="71.25">
      <c r="B5" s="6" t="s">
        <v>1</v>
      </c>
      <c r="C5" s="7" t="s">
        <v>2</v>
      </c>
      <c r="D5" s="7">
        <v>1</v>
      </c>
      <c r="E5" s="8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  <c r="M5" s="51">
        <v>10</v>
      </c>
      <c r="N5" s="6">
        <v>11</v>
      </c>
      <c r="O5" s="6">
        <v>12</v>
      </c>
      <c r="P5" s="6">
        <v>13</v>
      </c>
      <c r="Q5" s="6">
        <v>14</v>
      </c>
      <c r="R5" s="6">
        <v>15</v>
      </c>
      <c r="S5" s="6">
        <v>16</v>
      </c>
      <c r="T5" s="6">
        <v>17</v>
      </c>
      <c r="U5" s="6">
        <v>18</v>
      </c>
      <c r="V5" s="6">
        <v>19</v>
      </c>
      <c r="W5" s="6">
        <v>20</v>
      </c>
      <c r="X5" s="6">
        <v>21</v>
      </c>
      <c r="Y5" s="6">
        <v>22</v>
      </c>
      <c r="Z5" s="6">
        <v>23</v>
      </c>
      <c r="AA5" s="6">
        <v>24</v>
      </c>
      <c r="AB5" s="6">
        <v>25</v>
      </c>
      <c r="AC5" s="9">
        <v>26</v>
      </c>
      <c r="AD5" s="6">
        <v>27</v>
      </c>
      <c r="AE5" s="6">
        <v>28</v>
      </c>
      <c r="AF5" s="6">
        <v>29</v>
      </c>
      <c r="AG5" s="9">
        <v>30</v>
      </c>
      <c r="AH5" s="9">
        <v>31</v>
      </c>
      <c r="AI5" s="9"/>
      <c r="AJ5" s="8" t="s">
        <v>3</v>
      </c>
    </row>
    <row r="6" spans="2:36" ht="30">
      <c r="B6" s="47" t="s">
        <v>60</v>
      </c>
      <c r="C6" s="10">
        <f>SUM(D6:AH6)</f>
        <v>0</v>
      </c>
      <c r="D6" s="53"/>
      <c r="E6" s="11"/>
      <c r="F6" s="12"/>
      <c r="G6" s="13"/>
      <c r="H6" s="12"/>
      <c r="I6" s="13"/>
      <c r="J6" s="13"/>
      <c r="K6" s="13"/>
      <c r="L6" s="13"/>
      <c r="M6" s="52"/>
      <c r="N6" s="14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4"/>
      <c r="AE6" s="14"/>
      <c r="AF6" s="14"/>
      <c r="AG6" s="13"/>
      <c r="AH6" s="14"/>
      <c r="AI6" s="14"/>
      <c r="AJ6" s="8"/>
    </row>
    <row r="7" spans="2:36" ht="15.75">
      <c r="B7" s="47" t="s">
        <v>61</v>
      </c>
      <c r="C7" s="10">
        <f>SUM(D7:AH7)</f>
        <v>8846.6</v>
      </c>
      <c r="D7" s="53"/>
      <c r="E7" s="15"/>
      <c r="F7" s="12"/>
      <c r="G7" s="12"/>
      <c r="H7" s="12">
        <v>4423.3</v>
      </c>
      <c r="I7" s="12"/>
      <c r="J7" s="12"/>
      <c r="K7" s="12"/>
      <c r="L7" s="12"/>
      <c r="M7" s="34"/>
      <c r="N7" s="16">
        <v>4423.3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6"/>
      <c r="AE7" s="16"/>
      <c r="AF7" s="16"/>
      <c r="AG7" s="12"/>
      <c r="AH7" s="16"/>
      <c r="AI7" s="16"/>
      <c r="AJ7" s="15" t="s">
        <v>4</v>
      </c>
    </row>
    <row r="8" spans="2:36" ht="15.75">
      <c r="B8" s="17" t="s">
        <v>5</v>
      </c>
      <c r="C8" s="54">
        <f>SUM(D8:AH8)</f>
        <v>29199.702</v>
      </c>
      <c r="D8" s="18">
        <f aca="true" t="shared" si="0" ref="D8:AH8">SUM(D9:D16)</f>
        <v>0</v>
      </c>
      <c r="E8" s="18">
        <f t="shared" si="0"/>
        <v>0</v>
      </c>
      <c r="F8" s="18">
        <f t="shared" si="0"/>
        <v>0</v>
      </c>
      <c r="G8" s="18">
        <f t="shared" si="0"/>
        <v>0</v>
      </c>
      <c r="H8" s="18">
        <f t="shared" si="0"/>
        <v>937.7999999999998</v>
      </c>
      <c r="I8" s="18">
        <f t="shared" si="0"/>
        <v>1885.8</v>
      </c>
      <c r="J8" s="18">
        <f t="shared" si="0"/>
        <v>0</v>
      </c>
      <c r="K8" s="18">
        <f t="shared" si="0"/>
        <v>0</v>
      </c>
      <c r="L8" s="18">
        <f t="shared" si="0"/>
        <v>0</v>
      </c>
      <c r="M8" s="18">
        <f>SUM(M9:M16)</f>
        <v>838</v>
      </c>
      <c r="N8" s="18">
        <f>SUM(N9:N16)</f>
        <v>1546.0000000000002</v>
      </c>
      <c r="O8" s="18">
        <f>SUM(O9:O16)</f>
        <v>427.3</v>
      </c>
      <c r="P8" s="18">
        <f t="shared" si="0"/>
        <v>699.4</v>
      </c>
      <c r="Q8" s="18">
        <f t="shared" si="0"/>
        <v>2323.2000000000003</v>
      </c>
      <c r="R8" s="18">
        <f t="shared" si="0"/>
        <v>0</v>
      </c>
      <c r="S8" s="18">
        <f t="shared" si="0"/>
        <v>0</v>
      </c>
      <c r="T8" s="18">
        <f t="shared" si="0"/>
        <v>1813.5</v>
      </c>
      <c r="U8" s="18">
        <f>SUM(U9:U16)</f>
        <v>1107.8999999999999</v>
      </c>
      <c r="V8" s="18">
        <f>SUM(V9:V16)</f>
        <v>1088.8000000000002</v>
      </c>
      <c r="W8" s="18">
        <f>SUM(W9:W16)</f>
        <v>1610.8999999999999</v>
      </c>
      <c r="X8" s="18">
        <f t="shared" si="0"/>
        <v>1673.8</v>
      </c>
      <c r="Y8" s="18">
        <f t="shared" si="0"/>
        <v>0</v>
      </c>
      <c r="Z8" s="18">
        <f t="shared" si="0"/>
        <v>0</v>
      </c>
      <c r="AA8" s="18">
        <f t="shared" si="0"/>
        <v>2206.2999999999997</v>
      </c>
      <c r="AB8" s="18">
        <f t="shared" si="0"/>
        <v>1712.6</v>
      </c>
      <c r="AC8" s="18">
        <f t="shared" si="0"/>
        <v>2269.9999999999995</v>
      </c>
      <c r="AD8" s="18">
        <f t="shared" si="0"/>
        <v>2543.953</v>
      </c>
      <c r="AE8" s="18">
        <f t="shared" si="0"/>
        <v>3557.049</v>
      </c>
      <c r="AF8" s="18">
        <f t="shared" si="0"/>
        <v>0</v>
      </c>
      <c r="AG8" s="18">
        <f t="shared" si="0"/>
        <v>0</v>
      </c>
      <c r="AH8" s="18">
        <f t="shared" si="0"/>
        <v>957.3999999999999</v>
      </c>
      <c r="AI8" s="18">
        <f>SUM(AI9:AI16)</f>
        <v>0</v>
      </c>
      <c r="AJ8" s="18" t="s">
        <v>4</v>
      </c>
    </row>
    <row r="9" spans="2:72" s="19" customFormat="1" ht="15.75">
      <c r="B9" s="47" t="s">
        <v>6</v>
      </c>
      <c r="C9" s="10">
        <f>SUM(D9:AH9)</f>
        <v>15082.820000000002</v>
      </c>
      <c r="D9" s="71"/>
      <c r="E9" s="20"/>
      <c r="F9" s="16"/>
      <c r="G9" s="16"/>
      <c r="H9" s="16">
        <v>400.9</v>
      </c>
      <c r="I9" s="16">
        <v>1695.6</v>
      </c>
      <c r="J9" s="16"/>
      <c r="K9" s="16"/>
      <c r="L9" s="16"/>
      <c r="M9" s="16">
        <v>531.1</v>
      </c>
      <c r="N9" s="16">
        <v>186.4</v>
      </c>
      <c r="O9" s="16">
        <v>182.9</v>
      </c>
      <c r="P9" s="16">
        <v>414.4</v>
      </c>
      <c r="Q9" s="16">
        <v>1927.4</v>
      </c>
      <c r="R9" s="16"/>
      <c r="S9" s="16"/>
      <c r="T9" s="16">
        <v>1069.2</v>
      </c>
      <c r="U9" s="16">
        <v>441.5</v>
      </c>
      <c r="V9" s="16">
        <v>575.6</v>
      </c>
      <c r="W9" s="16">
        <v>1180.6</v>
      </c>
      <c r="X9" s="16">
        <v>1451.6</v>
      </c>
      <c r="Y9" s="16"/>
      <c r="Z9" s="21"/>
      <c r="AA9" s="21">
        <v>937.7</v>
      </c>
      <c r="AB9" s="16">
        <v>301.3</v>
      </c>
      <c r="AC9" s="21">
        <v>1335</v>
      </c>
      <c r="AD9" s="16">
        <v>731.026</v>
      </c>
      <c r="AE9" s="16">
        <v>1084.394</v>
      </c>
      <c r="AF9" s="16"/>
      <c r="AG9" s="16"/>
      <c r="AH9" s="16">
        <v>636.2</v>
      </c>
      <c r="AI9" s="16"/>
      <c r="AJ9" s="20"/>
      <c r="AK9" s="57"/>
      <c r="AL9" s="61"/>
      <c r="AM9" s="62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</row>
    <row r="10" spans="2:72" s="19" customFormat="1" ht="30" customHeight="1">
      <c r="B10" s="47" t="s">
        <v>7</v>
      </c>
      <c r="C10" s="10">
        <f aca="true" t="shared" si="1" ref="C10:C16">SUM(D10:AH10)</f>
        <v>0</v>
      </c>
      <c r="D10" s="72"/>
      <c r="E10" s="20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21"/>
      <c r="AA10" s="21"/>
      <c r="AB10" s="16"/>
      <c r="AC10" s="21"/>
      <c r="AD10" s="16">
        <v>0</v>
      </c>
      <c r="AE10" s="16">
        <v>0</v>
      </c>
      <c r="AF10" s="16"/>
      <c r="AG10" s="16"/>
      <c r="AH10" s="16"/>
      <c r="AI10" s="16"/>
      <c r="AJ10" s="20"/>
      <c r="AK10" s="57"/>
      <c r="AL10" s="61"/>
      <c r="AM10" s="62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</row>
    <row r="11" spans="2:72" s="19" customFormat="1" ht="16.5" customHeight="1">
      <c r="B11" s="47" t="s">
        <v>8</v>
      </c>
      <c r="C11" s="10">
        <f t="shared" si="1"/>
        <v>744.3659999999999</v>
      </c>
      <c r="D11" s="72"/>
      <c r="E11" s="20"/>
      <c r="F11" s="16"/>
      <c r="G11" s="16"/>
      <c r="H11" s="16">
        <v>5.3</v>
      </c>
      <c r="I11" s="16"/>
      <c r="J11" s="16"/>
      <c r="K11" s="16"/>
      <c r="L11" s="16"/>
      <c r="M11" s="16">
        <v>1</v>
      </c>
      <c r="N11" s="16"/>
      <c r="O11" s="16">
        <v>0.7</v>
      </c>
      <c r="P11" s="16">
        <v>1</v>
      </c>
      <c r="Q11" s="16">
        <v>3.8</v>
      </c>
      <c r="R11" s="16"/>
      <c r="S11" s="16"/>
      <c r="T11" s="16">
        <v>5.6</v>
      </c>
      <c r="U11" s="16">
        <v>4.1</v>
      </c>
      <c r="V11" s="16">
        <v>20.1</v>
      </c>
      <c r="W11" s="16">
        <v>43.2</v>
      </c>
      <c r="X11" s="16">
        <v>2.8</v>
      </c>
      <c r="Y11" s="16"/>
      <c r="Z11" s="21"/>
      <c r="AA11" s="21">
        <v>21.5</v>
      </c>
      <c r="AB11" s="16">
        <v>6.5</v>
      </c>
      <c r="AC11" s="21">
        <v>69.6</v>
      </c>
      <c r="AD11" s="16">
        <v>375.225</v>
      </c>
      <c r="AE11" s="16">
        <v>174.641</v>
      </c>
      <c r="AF11" s="16"/>
      <c r="AG11" s="16"/>
      <c r="AH11" s="16">
        <v>9.3</v>
      </c>
      <c r="AI11" s="16"/>
      <c r="AJ11" s="20"/>
      <c r="AK11" s="57"/>
      <c r="AL11" s="61"/>
      <c r="AM11" s="62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</row>
    <row r="12" spans="2:72" s="19" customFormat="1" ht="15.75">
      <c r="B12" s="47" t="s">
        <v>9</v>
      </c>
      <c r="C12" s="10">
        <f t="shared" si="1"/>
        <v>3471.429</v>
      </c>
      <c r="D12" s="72"/>
      <c r="E12" s="20"/>
      <c r="F12" s="16"/>
      <c r="G12" s="16"/>
      <c r="H12" s="16">
        <v>13.4</v>
      </c>
      <c r="I12" s="16">
        <v>2.4</v>
      </c>
      <c r="J12" s="16"/>
      <c r="K12" s="16"/>
      <c r="L12" s="16"/>
      <c r="M12" s="16">
        <v>3.6</v>
      </c>
      <c r="N12" s="16">
        <v>863.7</v>
      </c>
      <c r="O12" s="16">
        <v>9.9</v>
      </c>
      <c r="P12" s="16">
        <v>5.9</v>
      </c>
      <c r="Q12" s="16">
        <v>22.8</v>
      </c>
      <c r="R12" s="16"/>
      <c r="S12" s="16"/>
      <c r="T12" s="16">
        <v>-2.3</v>
      </c>
      <c r="U12" s="16">
        <v>134.4</v>
      </c>
      <c r="V12" s="16">
        <v>31.3</v>
      </c>
      <c r="W12" s="16">
        <v>100</v>
      </c>
      <c r="X12" s="16">
        <v>19.7</v>
      </c>
      <c r="Y12" s="16"/>
      <c r="Z12" s="21"/>
      <c r="AA12" s="21">
        <v>373.9</v>
      </c>
      <c r="AB12" s="16">
        <v>309.8</v>
      </c>
      <c r="AC12" s="21">
        <v>194.5</v>
      </c>
      <c r="AD12" s="16">
        <v>231.781</v>
      </c>
      <c r="AE12" s="16">
        <v>1146.348</v>
      </c>
      <c r="AF12" s="16"/>
      <c r="AG12" s="16"/>
      <c r="AH12" s="16">
        <v>10.3</v>
      </c>
      <c r="AI12" s="16"/>
      <c r="AJ12" s="20"/>
      <c r="AK12" s="57"/>
      <c r="AL12" s="61"/>
      <c r="AM12" s="62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</row>
    <row r="13" spans="2:72" s="19" customFormat="1" ht="15.75">
      <c r="B13" s="47" t="s">
        <v>10</v>
      </c>
      <c r="C13" s="10">
        <f t="shared" si="1"/>
        <v>3395.9980000000005</v>
      </c>
      <c r="D13" s="72"/>
      <c r="E13" s="20"/>
      <c r="F13" s="16"/>
      <c r="G13" s="16"/>
      <c r="H13" s="16">
        <v>17.6</v>
      </c>
      <c r="I13" s="16">
        <v>11.5</v>
      </c>
      <c r="J13" s="16"/>
      <c r="K13" s="16"/>
      <c r="L13" s="16"/>
      <c r="M13" s="16">
        <v>15.5</v>
      </c>
      <c r="N13" s="16">
        <v>196.7</v>
      </c>
      <c r="O13" s="16">
        <v>9.2</v>
      </c>
      <c r="P13" s="16">
        <v>46.8</v>
      </c>
      <c r="Q13" s="16">
        <v>62.9</v>
      </c>
      <c r="R13" s="16"/>
      <c r="S13" s="16"/>
      <c r="T13" s="16">
        <v>241.5</v>
      </c>
      <c r="U13" s="16">
        <v>159.8</v>
      </c>
      <c r="V13" s="16">
        <v>47.5</v>
      </c>
      <c r="W13" s="16">
        <v>68.6</v>
      </c>
      <c r="X13" s="16">
        <v>66.6</v>
      </c>
      <c r="Y13" s="16"/>
      <c r="Z13" s="21"/>
      <c r="AA13" s="21">
        <v>243.9</v>
      </c>
      <c r="AB13" s="16">
        <v>306.5</v>
      </c>
      <c r="AC13" s="16">
        <v>308.2</v>
      </c>
      <c r="AD13" s="16">
        <v>626.898</v>
      </c>
      <c r="AE13" s="16">
        <v>885</v>
      </c>
      <c r="AF13" s="16"/>
      <c r="AG13" s="16"/>
      <c r="AH13" s="16">
        <v>81.3</v>
      </c>
      <c r="AI13" s="16"/>
      <c r="AJ13" s="20"/>
      <c r="AK13" s="57"/>
      <c r="AL13" s="61"/>
      <c r="AM13" s="62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</row>
    <row r="14" spans="2:72" s="19" customFormat="1" ht="15.75">
      <c r="B14" s="47" t="s">
        <v>11</v>
      </c>
      <c r="C14" s="10">
        <f t="shared" si="1"/>
        <v>5868.273</v>
      </c>
      <c r="D14" s="72"/>
      <c r="E14" s="20"/>
      <c r="F14" s="16"/>
      <c r="G14" s="16"/>
      <c r="H14" s="16">
        <v>458.4</v>
      </c>
      <c r="I14" s="16">
        <v>148</v>
      </c>
      <c r="J14" s="16"/>
      <c r="K14" s="16"/>
      <c r="L14" s="16"/>
      <c r="M14" s="16">
        <v>267</v>
      </c>
      <c r="N14" s="16">
        <v>279.7</v>
      </c>
      <c r="O14" s="16">
        <v>175.3</v>
      </c>
      <c r="P14" s="16">
        <v>185.9</v>
      </c>
      <c r="Q14" s="16">
        <v>273.5</v>
      </c>
      <c r="R14" s="16"/>
      <c r="S14" s="16"/>
      <c r="T14" s="16">
        <v>465</v>
      </c>
      <c r="U14" s="16">
        <v>335.8</v>
      </c>
      <c r="V14" s="16">
        <v>372.2</v>
      </c>
      <c r="W14" s="16">
        <v>177.6</v>
      </c>
      <c r="X14" s="16">
        <v>110.2</v>
      </c>
      <c r="Y14" s="16"/>
      <c r="Z14" s="21"/>
      <c r="AA14" s="21">
        <v>603.5</v>
      </c>
      <c r="AB14" s="16">
        <v>758</v>
      </c>
      <c r="AC14" s="21">
        <v>333.4</v>
      </c>
      <c r="AD14" s="16">
        <v>521.737</v>
      </c>
      <c r="AE14" s="16">
        <v>207.236</v>
      </c>
      <c r="AF14" s="16"/>
      <c r="AG14" s="16"/>
      <c r="AH14" s="16">
        <v>195.8</v>
      </c>
      <c r="AI14" s="16"/>
      <c r="AJ14" s="20"/>
      <c r="AK14" s="57"/>
      <c r="AL14" s="61"/>
      <c r="AM14" s="62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</row>
    <row r="15" spans="2:72" s="19" customFormat="1" ht="16.5" customHeight="1">
      <c r="B15" s="47" t="s">
        <v>12</v>
      </c>
      <c r="C15" s="10">
        <f t="shared" si="1"/>
        <v>237.48499999999996</v>
      </c>
      <c r="D15" s="72"/>
      <c r="E15" s="20"/>
      <c r="F15" s="16"/>
      <c r="G15" s="16"/>
      <c r="H15" s="16">
        <v>24.3</v>
      </c>
      <c r="I15" s="16">
        <v>11</v>
      </c>
      <c r="J15" s="16"/>
      <c r="K15" s="16"/>
      <c r="L15" s="16"/>
      <c r="M15" s="16">
        <v>10.9</v>
      </c>
      <c r="N15" s="16">
        <v>9.4</v>
      </c>
      <c r="O15" s="16">
        <v>19.5</v>
      </c>
      <c r="P15" s="16">
        <v>10.5</v>
      </c>
      <c r="Q15" s="16">
        <v>11.3</v>
      </c>
      <c r="R15" s="16"/>
      <c r="S15" s="16"/>
      <c r="T15" s="16">
        <v>13.4</v>
      </c>
      <c r="U15" s="16">
        <v>11.7</v>
      </c>
      <c r="V15" s="16">
        <v>12.7</v>
      </c>
      <c r="W15" s="16">
        <v>12.7</v>
      </c>
      <c r="X15" s="16">
        <v>13.7</v>
      </c>
      <c r="Y15" s="16"/>
      <c r="Z15" s="21"/>
      <c r="AA15" s="21">
        <v>12.6</v>
      </c>
      <c r="AB15" s="16">
        <v>12.1</v>
      </c>
      <c r="AC15" s="21">
        <v>12.6</v>
      </c>
      <c r="AD15" s="16">
        <v>7.455</v>
      </c>
      <c r="AE15" s="16">
        <v>19.13</v>
      </c>
      <c r="AF15" s="16"/>
      <c r="AG15" s="16"/>
      <c r="AH15" s="16">
        <v>12.5</v>
      </c>
      <c r="AI15" s="16"/>
      <c r="AJ15" s="20"/>
      <c r="AK15" s="57"/>
      <c r="AL15" s="61"/>
      <c r="AM15" s="62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</row>
    <row r="16" spans="2:72" s="19" customFormat="1" ht="18" customHeight="1">
      <c r="B16" s="47" t="s">
        <v>13</v>
      </c>
      <c r="C16" s="10">
        <f t="shared" si="1"/>
        <v>399.33099999999996</v>
      </c>
      <c r="D16" s="71"/>
      <c r="E16" s="20"/>
      <c r="F16" s="16"/>
      <c r="G16" s="16"/>
      <c r="H16" s="16">
        <v>17.9</v>
      </c>
      <c r="I16" s="16">
        <v>17.3</v>
      </c>
      <c r="J16" s="16"/>
      <c r="K16" s="16"/>
      <c r="L16" s="16"/>
      <c r="M16" s="16">
        <v>8.9</v>
      </c>
      <c r="N16" s="16">
        <v>10.1</v>
      </c>
      <c r="O16" s="16">
        <v>29.8</v>
      </c>
      <c r="P16" s="16">
        <v>34.9</v>
      </c>
      <c r="Q16" s="16">
        <v>21.5</v>
      </c>
      <c r="R16" s="16"/>
      <c r="S16" s="16"/>
      <c r="T16" s="16">
        <v>21.1</v>
      </c>
      <c r="U16" s="16">
        <v>20.6</v>
      </c>
      <c r="V16" s="16">
        <v>29.4</v>
      </c>
      <c r="W16" s="16">
        <v>28.2</v>
      </c>
      <c r="X16" s="16">
        <v>9.2</v>
      </c>
      <c r="Y16" s="16"/>
      <c r="Z16" s="21"/>
      <c r="AA16" s="21">
        <v>13.2</v>
      </c>
      <c r="AB16" s="16">
        <v>18.4</v>
      </c>
      <c r="AC16" s="21">
        <v>16.7</v>
      </c>
      <c r="AD16" s="16">
        <v>49.831</v>
      </c>
      <c r="AE16" s="16">
        <v>40.3</v>
      </c>
      <c r="AF16" s="16"/>
      <c r="AG16" s="16"/>
      <c r="AH16" s="16">
        <v>12</v>
      </c>
      <c r="AI16" s="16"/>
      <c r="AJ16" s="20"/>
      <c r="AK16" s="57"/>
      <c r="AL16" s="61"/>
      <c r="AM16" s="62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</row>
    <row r="17" spans="2:72" s="1" customFormat="1" ht="13.5" customHeight="1">
      <c r="B17" s="23" t="s">
        <v>14</v>
      </c>
      <c r="C17" s="24">
        <f>SUM(D17:AH17)</f>
        <v>38046.301999999996</v>
      </c>
      <c r="D17" s="25">
        <f>SUM(D6:D8)</f>
        <v>0</v>
      </c>
      <c r="E17" s="25">
        <f aca="true" t="shared" si="2" ref="E17:AH17">SUM(E6:E8)</f>
        <v>0</v>
      </c>
      <c r="F17" s="25">
        <f t="shared" si="2"/>
        <v>0</v>
      </c>
      <c r="G17" s="25">
        <f t="shared" si="2"/>
        <v>0</v>
      </c>
      <c r="H17" s="25">
        <f t="shared" si="2"/>
        <v>5361.1</v>
      </c>
      <c r="I17" s="25">
        <f t="shared" si="2"/>
        <v>1885.8</v>
      </c>
      <c r="J17" s="25">
        <f t="shared" si="2"/>
        <v>0</v>
      </c>
      <c r="K17" s="25">
        <f t="shared" si="2"/>
        <v>0</v>
      </c>
      <c r="L17" s="25">
        <f t="shared" si="2"/>
        <v>0</v>
      </c>
      <c r="M17" s="25">
        <f t="shared" si="2"/>
        <v>838</v>
      </c>
      <c r="N17" s="25">
        <f t="shared" si="2"/>
        <v>5969.3</v>
      </c>
      <c r="O17" s="25">
        <f t="shared" si="2"/>
        <v>427.3</v>
      </c>
      <c r="P17" s="25">
        <f t="shared" si="2"/>
        <v>699.4</v>
      </c>
      <c r="Q17" s="25">
        <f t="shared" si="2"/>
        <v>2323.2000000000003</v>
      </c>
      <c r="R17" s="25">
        <f t="shared" si="2"/>
        <v>0</v>
      </c>
      <c r="S17" s="25">
        <f t="shared" si="2"/>
        <v>0</v>
      </c>
      <c r="T17" s="25">
        <f t="shared" si="2"/>
        <v>1813.5</v>
      </c>
      <c r="U17" s="25">
        <f t="shared" si="2"/>
        <v>1107.8999999999999</v>
      </c>
      <c r="V17" s="25">
        <f t="shared" si="2"/>
        <v>1088.8000000000002</v>
      </c>
      <c r="W17" s="25">
        <f t="shared" si="2"/>
        <v>1610.8999999999999</v>
      </c>
      <c r="X17" s="25">
        <f t="shared" si="2"/>
        <v>1673.8</v>
      </c>
      <c r="Y17" s="25">
        <f t="shared" si="2"/>
        <v>0</v>
      </c>
      <c r="Z17" s="25">
        <f t="shared" si="2"/>
        <v>0</v>
      </c>
      <c r="AA17" s="25">
        <f t="shared" si="2"/>
        <v>2206.2999999999997</v>
      </c>
      <c r="AB17" s="25">
        <f t="shared" si="2"/>
        <v>1712.6</v>
      </c>
      <c r="AC17" s="25">
        <f t="shared" si="2"/>
        <v>2269.9999999999995</v>
      </c>
      <c r="AD17" s="25">
        <f t="shared" si="2"/>
        <v>2543.953</v>
      </c>
      <c r="AE17" s="25">
        <f t="shared" si="2"/>
        <v>3557.049</v>
      </c>
      <c r="AF17" s="25">
        <f t="shared" si="2"/>
        <v>0</v>
      </c>
      <c r="AG17" s="25">
        <f t="shared" si="2"/>
        <v>0</v>
      </c>
      <c r="AH17" s="25">
        <f t="shared" si="2"/>
        <v>957.3999999999999</v>
      </c>
      <c r="AI17" s="25">
        <f>SUM(AI6:AI8)</f>
        <v>0</v>
      </c>
      <c r="AJ17" s="25" t="s">
        <v>4</v>
      </c>
      <c r="AK17" s="56"/>
      <c r="AL17" s="56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</row>
    <row r="18" spans="2:72" s="1" customFormat="1" ht="15.75">
      <c r="B18" s="26" t="s">
        <v>15</v>
      </c>
      <c r="C18" s="27">
        <f>C19+C25+C31+C34+C35+C37+C38+C43+C47+C51+C54+C58+C68+C78+C85+C86+C92+C33+C71+C82+C80+C81+C87+C88+C90+C75+C36+C64+C84+C66+C89+C76+C23+C83+C91+C77</f>
        <v>46476.909</v>
      </c>
      <c r="D18" s="27">
        <f aca="true" t="shared" si="3" ref="D18:AJ18">D19+D25+D31+D34+D35+D37+D38+D43+D47+D51+D54+D58+D68+D78+D85+D86+D92+D33+D71+D82+D80+D81+D87+D88+D90+D75+D36+D64+D84+D66+D89+D76+D23+D83+D91</f>
        <v>0</v>
      </c>
      <c r="E18" s="27">
        <f t="shared" si="3"/>
        <v>0</v>
      </c>
      <c r="F18" s="27">
        <f t="shared" si="3"/>
        <v>0</v>
      </c>
      <c r="G18" s="27">
        <f t="shared" si="3"/>
        <v>0</v>
      </c>
      <c r="H18" s="27">
        <f t="shared" si="3"/>
        <v>0</v>
      </c>
      <c r="I18" s="27">
        <f t="shared" si="3"/>
        <v>0</v>
      </c>
      <c r="J18" s="27">
        <f t="shared" si="3"/>
        <v>0</v>
      </c>
      <c r="K18" s="27">
        <f t="shared" si="3"/>
        <v>0</v>
      </c>
      <c r="L18" s="27">
        <f t="shared" si="3"/>
        <v>0</v>
      </c>
      <c r="M18" s="27">
        <f t="shared" si="3"/>
        <v>0</v>
      </c>
      <c r="N18" s="27">
        <f t="shared" si="3"/>
        <v>0</v>
      </c>
      <c r="O18" s="27">
        <f>O19+O25+O31+O34+O35+O37+O38+O43+O47+O51+O54+O58+O68+O78+O85+O86+O92+O33+O71+O82+O80+O81+O87+O88+O90+O75+O36+O64+O84+O66+O89+O76+O23+O83+O91+O77</f>
        <v>1037.445</v>
      </c>
      <c r="P18" s="27">
        <f t="shared" si="3"/>
        <v>242.486</v>
      </c>
      <c r="Q18" s="27">
        <f t="shared" si="3"/>
        <v>6820.318</v>
      </c>
      <c r="R18" s="27">
        <f t="shared" si="3"/>
        <v>0</v>
      </c>
      <c r="S18" s="27">
        <f t="shared" si="3"/>
        <v>0</v>
      </c>
      <c r="T18" s="27">
        <f t="shared" si="3"/>
        <v>0</v>
      </c>
      <c r="U18" s="27">
        <f t="shared" si="3"/>
        <v>1790.8990000000001</v>
      </c>
      <c r="V18" s="27">
        <f t="shared" si="3"/>
        <v>1646.397</v>
      </c>
      <c r="W18" s="27">
        <f t="shared" si="3"/>
        <v>0</v>
      </c>
      <c r="X18" s="27">
        <f t="shared" si="3"/>
        <v>409.182</v>
      </c>
      <c r="Y18" s="27">
        <f t="shared" si="3"/>
        <v>0</v>
      </c>
      <c r="Z18" s="27">
        <f t="shared" si="3"/>
        <v>0</v>
      </c>
      <c r="AA18" s="27">
        <f t="shared" si="3"/>
        <v>0</v>
      </c>
      <c r="AB18" s="27">
        <f t="shared" si="3"/>
        <v>18471.868</v>
      </c>
      <c r="AC18" s="27">
        <f t="shared" si="3"/>
        <v>6032.919000000001</v>
      </c>
      <c r="AD18" s="27">
        <f t="shared" si="3"/>
        <v>0</v>
      </c>
      <c r="AE18" s="27">
        <f t="shared" si="3"/>
        <v>0.046</v>
      </c>
      <c r="AF18" s="27">
        <f t="shared" si="3"/>
        <v>0</v>
      </c>
      <c r="AG18" s="27">
        <f t="shared" si="3"/>
        <v>0</v>
      </c>
      <c r="AH18" s="27">
        <f t="shared" si="3"/>
        <v>0</v>
      </c>
      <c r="AI18" s="27">
        <f t="shared" si="3"/>
        <v>0</v>
      </c>
      <c r="AJ18" s="27">
        <f t="shared" si="3"/>
        <v>36451.560000000005</v>
      </c>
      <c r="AK18" s="58">
        <f aca="true" t="shared" si="4" ref="AK18:AK87">AJ18-C18</f>
        <v>-10025.348999999995</v>
      </c>
      <c r="AL18" s="56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</row>
    <row r="19" spans="1:72" s="1" customFormat="1" ht="15.75">
      <c r="A19" s="1">
        <v>10116</v>
      </c>
      <c r="B19" s="28" t="s">
        <v>16</v>
      </c>
      <c r="C19" s="29">
        <f aca="true" t="shared" si="5" ref="C19:AJ19">SUM(C20:C22)</f>
        <v>5333.402</v>
      </c>
      <c r="D19" s="29">
        <f t="shared" si="5"/>
        <v>0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5"/>
        <v>0</v>
      </c>
      <c r="O19" s="29">
        <f t="shared" si="5"/>
        <v>1037.445</v>
      </c>
      <c r="P19" s="29">
        <f t="shared" si="5"/>
        <v>242.486</v>
      </c>
      <c r="Q19" s="29">
        <f t="shared" si="5"/>
        <v>267.085</v>
      </c>
      <c r="R19" s="29">
        <f t="shared" si="5"/>
        <v>0</v>
      </c>
      <c r="S19" s="29">
        <f t="shared" si="5"/>
        <v>0</v>
      </c>
      <c r="T19" s="29">
        <f t="shared" si="5"/>
        <v>0</v>
      </c>
      <c r="U19" s="29">
        <f t="shared" si="5"/>
        <v>0</v>
      </c>
      <c r="V19" s="29">
        <f t="shared" si="5"/>
        <v>10.719</v>
      </c>
      <c r="W19" s="29">
        <f t="shared" si="5"/>
        <v>0</v>
      </c>
      <c r="X19" s="29">
        <f t="shared" si="5"/>
        <v>71.855</v>
      </c>
      <c r="Y19" s="29">
        <f t="shared" si="5"/>
        <v>0</v>
      </c>
      <c r="Z19" s="29">
        <f t="shared" si="5"/>
        <v>0</v>
      </c>
      <c r="AA19" s="29">
        <f t="shared" si="5"/>
        <v>0</v>
      </c>
      <c r="AB19" s="29">
        <f t="shared" si="5"/>
        <v>1918.504</v>
      </c>
      <c r="AC19" s="29">
        <f t="shared" si="5"/>
        <v>243.39600000000002</v>
      </c>
      <c r="AD19" s="29">
        <f t="shared" si="5"/>
        <v>0</v>
      </c>
      <c r="AE19" s="29">
        <f t="shared" si="5"/>
        <v>0</v>
      </c>
      <c r="AF19" s="29">
        <f t="shared" si="5"/>
        <v>0</v>
      </c>
      <c r="AG19" s="29">
        <f t="shared" si="5"/>
        <v>0</v>
      </c>
      <c r="AH19" s="29">
        <f t="shared" si="5"/>
        <v>0</v>
      </c>
      <c r="AI19" s="29">
        <f t="shared" si="5"/>
        <v>0</v>
      </c>
      <c r="AJ19" s="29">
        <f t="shared" si="5"/>
        <v>3791.4900000000002</v>
      </c>
      <c r="AK19" s="58">
        <f t="shared" si="4"/>
        <v>-1541.9119999999998</v>
      </c>
      <c r="AL19" s="56"/>
      <c r="AM19" s="60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</row>
    <row r="20" spans="2:40" ht="15.75">
      <c r="B20" s="30" t="s">
        <v>17</v>
      </c>
      <c r="C20" s="31">
        <v>4629.2</v>
      </c>
      <c r="D20" s="31"/>
      <c r="E20" s="12"/>
      <c r="F20" s="12"/>
      <c r="G20" s="12"/>
      <c r="H20" s="12"/>
      <c r="I20" s="12"/>
      <c r="J20" s="12"/>
      <c r="K20" s="12"/>
      <c r="L20" s="12"/>
      <c r="M20" s="12"/>
      <c r="N20" s="16"/>
      <c r="O20" s="12">
        <v>1037.445</v>
      </c>
      <c r="P20" s="12">
        <v>242.486</v>
      </c>
      <c r="Q20" s="12">
        <v>267.085</v>
      </c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>
        <v>1914.185</v>
      </c>
      <c r="AC20" s="34">
        <v>185.78</v>
      </c>
      <c r="AD20" s="16"/>
      <c r="AE20" s="16"/>
      <c r="AF20" s="16"/>
      <c r="AG20" s="16"/>
      <c r="AH20" s="12"/>
      <c r="AI20" s="12"/>
      <c r="AJ20" s="12">
        <f>SUM(D20:AI20)</f>
        <v>3646.981</v>
      </c>
      <c r="AK20" s="58">
        <f t="shared" si="4"/>
        <v>-982.2189999999996</v>
      </c>
      <c r="AM20" s="44" t="s">
        <v>18</v>
      </c>
      <c r="AN20" s="45">
        <f>AJ19</f>
        <v>3791.4900000000002</v>
      </c>
    </row>
    <row r="21" spans="2:40" ht="15.75">
      <c r="B21" s="30" t="s">
        <v>19</v>
      </c>
      <c r="C21" s="31">
        <v>348.992</v>
      </c>
      <c r="D21" s="31"/>
      <c r="E21" s="12"/>
      <c r="F21" s="12"/>
      <c r="G21" s="12"/>
      <c r="H21" s="12"/>
      <c r="I21" s="12"/>
      <c r="J21" s="12"/>
      <c r="K21" s="12"/>
      <c r="L21" s="12"/>
      <c r="M21" s="12"/>
      <c r="N21" s="16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>
        <v>0.628</v>
      </c>
      <c r="AC21" s="12">
        <v>55.251</v>
      </c>
      <c r="AD21" s="16"/>
      <c r="AE21" s="16"/>
      <c r="AF21" s="16"/>
      <c r="AG21" s="16"/>
      <c r="AH21" s="12"/>
      <c r="AI21" s="12"/>
      <c r="AJ21" s="12">
        <f>SUM(D21:AI21)</f>
        <v>55.879</v>
      </c>
      <c r="AK21" s="58">
        <f t="shared" si="4"/>
        <v>-293.113</v>
      </c>
      <c r="AM21" s="44" t="s">
        <v>20</v>
      </c>
      <c r="AN21" s="45">
        <f>AJ25</f>
        <v>25838.273999999998</v>
      </c>
    </row>
    <row r="22" spans="2:40" ht="15.75">
      <c r="B22" s="30" t="s">
        <v>21</v>
      </c>
      <c r="C22" s="31">
        <v>355.21</v>
      </c>
      <c r="D22" s="31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>
        <v>10.719</v>
      </c>
      <c r="W22" s="12"/>
      <c r="X22" s="12">
        <v>71.855</v>
      </c>
      <c r="Y22" s="12"/>
      <c r="Z22" s="12"/>
      <c r="AA22" s="12"/>
      <c r="AB22" s="12">
        <f>1.2+2.491</f>
        <v>3.691</v>
      </c>
      <c r="AC22" s="12">
        <v>2.365</v>
      </c>
      <c r="AD22" s="12"/>
      <c r="AE22" s="12"/>
      <c r="AF22" s="12"/>
      <c r="AG22" s="12"/>
      <c r="AH22" s="12"/>
      <c r="AI22" s="12"/>
      <c r="AJ22" s="12">
        <f>SUM(D22:AI22)</f>
        <v>88.63</v>
      </c>
      <c r="AK22" s="58">
        <f t="shared" si="4"/>
        <v>-266.58</v>
      </c>
      <c r="AM22" s="44" t="s">
        <v>22</v>
      </c>
      <c r="AN22" s="45">
        <f>$AJ$31+$AJ$33</f>
        <v>1091.606</v>
      </c>
    </row>
    <row r="23" spans="2:40" ht="34.5" customHeight="1">
      <c r="B23" s="28" t="s">
        <v>66</v>
      </c>
      <c r="C23" s="50">
        <f>SUM(C24)</f>
        <v>2172.624</v>
      </c>
      <c r="D23" s="50">
        <f aca="true" t="shared" si="6" ref="D23:AI23">SUM(D24)</f>
        <v>0</v>
      </c>
      <c r="E23" s="50">
        <f t="shared" si="6"/>
        <v>0</v>
      </c>
      <c r="F23" s="50">
        <f t="shared" si="6"/>
        <v>0</v>
      </c>
      <c r="G23" s="50">
        <f t="shared" si="6"/>
        <v>0</v>
      </c>
      <c r="H23" s="50">
        <f t="shared" si="6"/>
        <v>0</v>
      </c>
      <c r="I23" s="50">
        <f t="shared" si="6"/>
        <v>0</v>
      </c>
      <c r="J23" s="50">
        <f t="shared" si="6"/>
        <v>0</v>
      </c>
      <c r="K23" s="50">
        <f t="shared" si="6"/>
        <v>0</v>
      </c>
      <c r="L23" s="50">
        <f t="shared" si="6"/>
        <v>0</v>
      </c>
      <c r="M23" s="50">
        <f t="shared" si="6"/>
        <v>0</v>
      </c>
      <c r="N23" s="50">
        <f t="shared" si="6"/>
        <v>0</v>
      </c>
      <c r="O23" s="50">
        <f t="shared" si="6"/>
        <v>0</v>
      </c>
      <c r="P23" s="50">
        <f t="shared" si="6"/>
        <v>0</v>
      </c>
      <c r="Q23" s="50">
        <f t="shared" si="6"/>
        <v>0</v>
      </c>
      <c r="R23" s="50">
        <f t="shared" si="6"/>
        <v>0</v>
      </c>
      <c r="S23" s="50">
        <f t="shared" si="6"/>
        <v>0</v>
      </c>
      <c r="T23" s="50">
        <f t="shared" si="6"/>
        <v>0</v>
      </c>
      <c r="U23" s="50">
        <f t="shared" si="6"/>
        <v>0</v>
      </c>
      <c r="V23" s="50">
        <f t="shared" si="6"/>
        <v>57.733</v>
      </c>
      <c r="W23" s="50">
        <f t="shared" si="6"/>
        <v>0</v>
      </c>
      <c r="X23" s="50">
        <f t="shared" si="6"/>
        <v>68.769</v>
      </c>
      <c r="Y23" s="50">
        <f t="shared" si="6"/>
        <v>0</v>
      </c>
      <c r="Z23" s="50">
        <f t="shared" si="6"/>
        <v>0</v>
      </c>
      <c r="AA23" s="50">
        <f t="shared" si="6"/>
        <v>0</v>
      </c>
      <c r="AB23" s="50">
        <f t="shared" si="6"/>
        <v>0</v>
      </c>
      <c r="AC23" s="50">
        <f t="shared" si="6"/>
        <v>0</v>
      </c>
      <c r="AD23" s="50">
        <f t="shared" si="6"/>
        <v>0</v>
      </c>
      <c r="AE23" s="50">
        <f t="shared" si="6"/>
        <v>0</v>
      </c>
      <c r="AF23" s="50">
        <f t="shared" si="6"/>
        <v>0</v>
      </c>
      <c r="AG23" s="50">
        <f t="shared" si="6"/>
        <v>0</v>
      </c>
      <c r="AH23" s="50">
        <f t="shared" si="6"/>
        <v>0</v>
      </c>
      <c r="AI23" s="50">
        <f t="shared" si="6"/>
        <v>0</v>
      </c>
      <c r="AJ23" s="50">
        <f>SUM(D23:AI23)</f>
        <v>126.50200000000001</v>
      </c>
      <c r="AK23" s="58">
        <f t="shared" si="4"/>
        <v>-2046.1219999999998</v>
      </c>
      <c r="AM23" s="44" t="s">
        <v>23</v>
      </c>
      <c r="AN23" s="45">
        <f>$AJ$34+$AJ$35+$AJ$38+$AJ$43+$AJ$47+$AJ$37+$AJ$36</f>
        <v>1614.915</v>
      </c>
    </row>
    <row r="24" spans="2:40" ht="15" customHeight="1">
      <c r="B24" s="32" t="s">
        <v>30</v>
      </c>
      <c r="C24" s="31">
        <v>2172.624</v>
      </c>
      <c r="D24" s="31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>
        <v>57.733</v>
      </c>
      <c r="W24" s="34"/>
      <c r="X24" s="34">
        <v>68.769</v>
      </c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1">
        <f>SUM(D24:AH24)</f>
        <v>126.50200000000001</v>
      </c>
      <c r="AK24" s="58"/>
      <c r="AM24" s="44" t="s">
        <v>24</v>
      </c>
      <c r="AN24" s="45">
        <f>$AJ$68+$AJ$71+$AJ$81+$AJ$64+$AJ$66</f>
        <v>1500.8</v>
      </c>
    </row>
    <row r="25" spans="1:72" s="1" customFormat="1" ht="15.75" customHeight="1">
      <c r="A25" s="1">
        <v>7000</v>
      </c>
      <c r="B25" s="28" t="s">
        <v>58</v>
      </c>
      <c r="C25" s="29">
        <f aca="true" t="shared" si="7" ref="C25:AJ25">SUM(C26:C30)</f>
        <v>28270.543999999998</v>
      </c>
      <c r="D25" s="29">
        <f t="shared" si="7"/>
        <v>0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7"/>
        <v>0</v>
      </c>
      <c r="O25" s="29">
        <f t="shared" si="7"/>
        <v>0</v>
      </c>
      <c r="P25" s="29">
        <f t="shared" si="7"/>
        <v>0</v>
      </c>
      <c r="Q25" s="29">
        <f t="shared" si="7"/>
        <v>5653.358</v>
      </c>
      <c r="R25" s="29">
        <f t="shared" si="7"/>
        <v>0</v>
      </c>
      <c r="S25" s="29">
        <f t="shared" si="7"/>
        <v>0</v>
      </c>
      <c r="T25" s="29">
        <f t="shared" si="7"/>
        <v>0</v>
      </c>
      <c r="U25" s="29">
        <f t="shared" si="7"/>
        <v>1582.8200000000002</v>
      </c>
      <c r="V25" s="29">
        <f t="shared" si="7"/>
        <v>99.193</v>
      </c>
      <c r="W25" s="29">
        <f t="shared" si="7"/>
        <v>0</v>
      </c>
      <c r="X25" s="29">
        <f t="shared" si="7"/>
        <v>161.498</v>
      </c>
      <c r="Y25" s="29">
        <f t="shared" si="7"/>
        <v>0</v>
      </c>
      <c r="Z25" s="29">
        <f t="shared" si="7"/>
        <v>0</v>
      </c>
      <c r="AA25" s="29">
        <f t="shared" si="7"/>
        <v>0</v>
      </c>
      <c r="AB25" s="29">
        <f t="shared" si="7"/>
        <v>14750.802</v>
      </c>
      <c r="AC25" s="29">
        <f t="shared" si="7"/>
        <v>3590.603</v>
      </c>
      <c r="AD25" s="29">
        <f t="shared" si="7"/>
        <v>0</v>
      </c>
      <c r="AE25" s="29">
        <f t="shared" si="7"/>
        <v>0</v>
      </c>
      <c r="AF25" s="29">
        <f t="shared" si="7"/>
        <v>0</v>
      </c>
      <c r="AG25" s="29">
        <f t="shared" si="7"/>
        <v>0</v>
      </c>
      <c r="AH25" s="29">
        <f t="shared" si="7"/>
        <v>0</v>
      </c>
      <c r="AI25" s="29">
        <f>SUM(AI26:AI30)</f>
        <v>0</v>
      </c>
      <c r="AJ25" s="29">
        <f t="shared" si="7"/>
        <v>25838.273999999998</v>
      </c>
      <c r="AK25" s="58">
        <f t="shared" si="4"/>
        <v>-2432.2700000000004</v>
      </c>
      <c r="AL25" s="56"/>
      <c r="AM25" s="44" t="s">
        <v>26</v>
      </c>
      <c r="AN25" s="45">
        <f>$AJ$54</f>
        <v>1749.905</v>
      </c>
      <c r="AO25" s="44"/>
      <c r="AP25" s="44"/>
      <c r="AQ25" s="44"/>
      <c r="AR25" s="44"/>
      <c r="AS25" s="44"/>
      <c r="AT25" s="44"/>
      <c r="AU25" s="44"/>
      <c r="AV25" s="44"/>
      <c r="AW25" s="44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</row>
    <row r="26" spans="2:40" ht="15.75">
      <c r="B26" s="30" t="s">
        <v>17</v>
      </c>
      <c r="C26" s="31">
        <v>18842.325</v>
      </c>
      <c r="D26" s="31"/>
      <c r="E26" s="12"/>
      <c r="F26" s="12"/>
      <c r="G26" s="12"/>
      <c r="H26" s="12"/>
      <c r="I26" s="12"/>
      <c r="J26" s="12"/>
      <c r="K26" s="12"/>
      <c r="L26" s="12"/>
      <c r="M26" s="12"/>
      <c r="N26" s="16"/>
      <c r="O26" s="12"/>
      <c r="P26" s="12"/>
      <c r="Q26" s="12">
        <f>2942.3+2711.058</f>
        <v>5653.358</v>
      </c>
      <c r="R26" s="12"/>
      <c r="S26" s="12"/>
      <c r="T26" s="12"/>
      <c r="U26" s="12">
        <f>751.844+826.154</f>
        <v>1577.998</v>
      </c>
      <c r="V26" s="12">
        <v>59.626</v>
      </c>
      <c r="W26" s="12"/>
      <c r="X26" s="12">
        <v>59.54</v>
      </c>
      <c r="Y26" s="12"/>
      <c r="Z26" s="12"/>
      <c r="AA26" s="12"/>
      <c r="AB26" s="12">
        <f>2723.611+430.6+3434.176+63.074</f>
        <v>6651.460999999999</v>
      </c>
      <c r="AC26" s="34">
        <f>1935.247+1459.332</f>
        <v>3394.579</v>
      </c>
      <c r="AD26" s="16"/>
      <c r="AE26" s="16"/>
      <c r="AF26" s="16"/>
      <c r="AG26" s="16"/>
      <c r="AH26" s="12"/>
      <c r="AI26" s="12"/>
      <c r="AJ26" s="12">
        <f>SUM(D26:AI26)</f>
        <v>17396.562</v>
      </c>
      <c r="AK26" s="58">
        <f t="shared" si="4"/>
        <v>-1445.762999999999</v>
      </c>
      <c r="AM26" s="44" t="s">
        <v>28</v>
      </c>
      <c r="AN26" s="45">
        <f>$AJ$58</f>
        <v>508.652</v>
      </c>
    </row>
    <row r="27" spans="2:40" ht="15.75">
      <c r="B27" s="30" t="s">
        <v>25</v>
      </c>
      <c r="C27" s="31">
        <v>0</v>
      </c>
      <c r="D27" s="31"/>
      <c r="E27" s="12"/>
      <c r="F27" s="12"/>
      <c r="G27" s="12"/>
      <c r="H27" s="12"/>
      <c r="I27" s="12"/>
      <c r="J27" s="12"/>
      <c r="K27" s="12"/>
      <c r="L27" s="12"/>
      <c r="M27" s="12"/>
      <c r="N27" s="16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6"/>
      <c r="AE27" s="16"/>
      <c r="AF27" s="16"/>
      <c r="AG27" s="16"/>
      <c r="AH27" s="12"/>
      <c r="AI27" s="12"/>
      <c r="AJ27" s="12">
        <f>SUM(D27:AI27)</f>
        <v>0</v>
      </c>
      <c r="AK27" s="58">
        <f t="shared" si="4"/>
        <v>0</v>
      </c>
      <c r="AM27" s="44" t="s">
        <v>29</v>
      </c>
      <c r="AN27" s="45">
        <f>$AJ$51+$AJ$78+$AJ$85+$AJ$86+$AJ$92+$AJ$80+$AJ$82+$AJ$87+$AJ$88+$AJ$90+$AJ$84+$AJ$89+$AJ$23</f>
        <v>355.918</v>
      </c>
    </row>
    <row r="28" spans="2:37" ht="15.75">
      <c r="B28" s="30" t="s">
        <v>27</v>
      </c>
      <c r="C28" s="31">
        <v>1043.125</v>
      </c>
      <c r="D28" s="31"/>
      <c r="E28" s="12"/>
      <c r="F28" s="12"/>
      <c r="G28" s="12"/>
      <c r="H28" s="12"/>
      <c r="I28" s="12"/>
      <c r="J28" s="12"/>
      <c r="K28" s="12"/>
      <c r="L28" s="12"/>
      <c r="M28" s="12"/>
      <c r="N28" s="16"/>
      <c r="O28" s="12"/>
      <c r="P28" s="12"/>
      <c r="Q28" s="12"/>
      <c r="R28" s="12"/>
      <c r="S28" s="12"/>
      <c r="T28" s="12"/>
      <c r="U28" s="12">
        <v>1.816</v>
      </c>
      <c r="V28" s="12">
        <v>32.57</v>
      </c>
      <c r="W28" s="12"/>
      <c r="X28" s="12">
        <v>94.652</v>
      </c>
      <c r="Y28" s="12"/>
      <c r="Z28" s="12"/>
      <c r="AA28" s="12"/>
      <c r="AB28" s="12">
        <v>119.734</v>
      </c>
      <c r="AC28" s="12">
        <v>176.026</v>
      </c>
      <c r="AD28" s="16"/>
      <c r="AE28" s="16"/>
      <c r="AF28" s="16"/>
      <c r="AG28" s="16"/>
      <c r="AH28" s="12"/>
      <c r="AI28" s="12"/>
      <c r="AJ28" s="12">
        <f>SUM(D28:AI28)</f>
        <v>424.798</v>
      </c>
      <c r="AK28" s="58">
        <f t="shared" si="4"/>
        <v>-618.327</v>
      </c>
    </row>
    <row r="29" spans="2:37" ht="15.75">
      <c r="B29" s="30" t="s">
        <v>19</v>
      </c>
      <c r="C29" s="31">
        <v>7902.724</v>
      </c>
      <c r="D29" s="31"/>
      <c r="E29" s="12"/>
      <c r="F29" s="12"/>
      <c r="G29" s="12"/>
      <c r="H29" s="12"/>
      <c r="I29" s="12"/>
      <c r="J29" s="12"/>
      <c r="K29" s="12"/>
      <c r="L29" s="12"/>
      <c r="M29" s="12"/>
      <c r="N29" s="16"/>
      <c r="O29" s="12"/>
      <c r="P29" s="12"/>
      <c r="Q29" s="12"/>
      <c r="R29" s="12"/>
      <c r="S29" s="12"/>
      <c r="T29" s="12"/>
      <c r="U29" s="12"/>
      <c r="V29" s="12"/>
      <c r="W29" s="12"/>
      <c r="X29" s="12">
        <v>4.01</v>
      </c>
      <c r="Y29" s="12"/>
      <c r="Z29" s="12"/>
      <c r="AA29" s="12"/>
      <c r="AB29" s="12">
        <v>7935.311</v>
      </c>
      <c r="AC29" s="12">
        <v>14.65</v>
      </c>
      <c r="AD29" s="16"/>
      <c r="AE29" s="16"/>
      <c r="AF29" s="16"/>
      <c r="AG29" s="16"/>
      <c r="AH29" s="12"/>
      <c r="AI29" s="12"/>
      <c r="AJ29" s="12">
        <f>SUM(D29:AI29)</f>
        <v>7953.971</v>
      </c>
      <c r="AK29" s="58">
        <f t="shared" si="4"/>
        <v>51.24699999999939</v>
      </c>
    </row>
    <row r="30" spans="2:40" ht="15.75">
      <c r="B30" s="30" t="s">
        <v>21</v>
      </c>
      <c r="C30" s="31">
        <v>482.37</v>
      </c>
      <c r="D30" s="31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>
        <v>3.006</v>
      </c>
      <c r="V30" s="12">
        <v>6.997</v>
      </c>
      <c r="W30" s="12"/>
      <c r="X30" s="12">
        <v>3.296</v>
      </c>
      <c r="Y30" s="12"/>
      <c r="Z30" s="12"/>
      <c r="AA30" s="12"/>
      <c r="AB30" s="12">
        <v>44.296</v>
      </c>
      <c r="AC30" s="12">
        <v>5.348</v>
      </c>
      <c r="AD30" s="12"/>
      <c r="AE30" s="12"/>
      <c r="AF30" s="12"/>
      <c r="AG30" s="12"/>
      <c r="AH30" s="12"/>
      <c r="AI30" s="12"/>
      <c r="AJ30" s="12">
        <f>SUM(D30:AI30)</f>
        <v>62.943</v>
      </c>
      <c r="AK30" s="58">
        <f t="shared" si="4"/>
        <v>-419.427</v>
      </c>
      <c r="AN30" s="64"/>
    </row>
    <row r="31" spans="2:40" ht="29.25">
      <c r="B31" s="28" t="s">
        <v>67</v>
      </c>
      <c r="C31" s="29">
        <f>C32</f>
        <v>2176.78</v>
      </c>
      <c r="D31" s="29">
        <f aca="true" t="shared" si="8" ref="D31:AJ31">D32</f>
        <v>0</v>
      </c>
      <c r="E31" s="29">
        <f t="shared" si="8"/>
        <v>0</v>
      </c>
      <c r="F31" s="29">
        <f t="shared" si="8"/>
        <v>0</v>
      </c>
      <c r="G31" s="29">
        <f t="shared" si="8"/>
        <v>0</v>
      </c>
      <c r="H31" s="29">
        <f t="shared" si="8"/>
        <v>0</v>
      </c>
      <c r="I31" s="29">
        <f t="shared" si="8"/>
        <v>0</v>
      </c>
      <c r="J31" s="29">
        <f t="shared" si="8"/>
        <v>0</v>
      </c>
      <c r="K31" s="29">
        <f t="shared" si="8"/>
        <v>0</v>
      </c>
      <c r="L31" s="29">
        <f t="shared" si="8"/>
        <v>0</v>
      </c>
      <c r="M31" s="29">
        <f t="shared" si="8"/>
        <v>0</v>
      </c>
      <c r="N31" s="29">
        <f t="shared" si="8"/>
        <v>0</v>
      </c>
      <c r="O31" s="29">
        <f t="shared" si="8"/>
        <v>0</v>
      </c>
      <c r="P31" s="29">
        <f t="shared" si="8"/>
        <v>0</v>
      </c>
      <c r="Q31" s="29">
        <f t="shared" si="8"/>
        <v>0</v>
      </c>
      <c r="R31" s="29">
        <f t="shared" si="8"/>
        <v>0</v>
      </c>
      <c r="S31" s="29">
        <f t="shared" si="8"/>
        <v>0</v>
      </c>
      <c r="T31" s="29">
        <f t="shared" si="8"/>
        <v>0</v>
      </c>
      <c r="U31" s="29">
        <f t="shared" si="8"/>
        <v>0</v>
      </c>
      <c r="V31" s="29">
        <f t="shared" si="8"/>
        <v>0</v>
      </c>
      <c r="W31" s="29">
        <f t="shared" si="8"/>
        <v>0</v>
      </c>
      <c r="X31" s="29">
        <f t="shared" si="8"/>
        <v>0</v>
      </c>
      <c r="Y31" s="29">
        <f t="shared" si="8"/>
        <v>0</v>
      </c>
      <c r="Z31" s="29">
        <f t="shared" si="8"/>
        <v>0</v>
      </c>
      <c r="AA31" s="29">
        <f t="shared" si="8"/>
        <v>0</v>
      </c>
      <c r="AB31" s="29">
        <f t="shared" si="8"/>
        <v>1091.606</v>
      </c>
      <c r="AC31" s="29">
        <f t="shared" si="8"/>
        <v>0</v>
      </c>
      <c r="AD31" s="29">
        <f t="shared" si="8"/>
        <v>0</v>
      </c>
      <c r="AE31" s="29">
        <f t="shared" si="8"/>
        <v>0</v>
      </c>
      <c r="AF31" s="29">
        <f t="shared" si="8"/>
        <v>0</v>
      </c>
      <c r="AG31" s="29">
        <f t="shared" si="8"/>
        <v>0</v>
      </c>
      <c r="AH31" s="29">
        <f t="shared" si="8"/>
        <v>0</v>
      </c>
      <c r="AI31" s="29">
        <f t="shared" si="8"/>
        <v>0</v>
      </c>
      <c r="AJ31" s="29">
        <f t="shared" si="8"/>
        <v>1091.606</v>
      </c>
      <c r="AK31" s="58">
        <f t="shared" si="4"/>
        <v>-1085.1740000000002</v>
      </c>
      <c r="AN31" s="64"/>
    </row>
    <row r="32" spans="2:40" ht="15.75">
      <c r="B32" s="32" t="s">
        <v>30</v>
      </c>
      <c r="C32" s="22">
        <v>2176.78</v>
      </c>
      <c r="D32" s="22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>
        <f>555.27+536.336</f>
        <v>1091.606</v>
      </c>
      <c r="AC32" s="16"/>
      <c r="AD32" s="16"/>
      <c r="AE32" s="16"/>
      <c r="AF32" s="16"/>
      <c r="AG32" s="16"/>
      <c r="AH32" s="22"/>
      <c r="AI32" s="22"/>
      <c r="AJ32" s="12">
        <f>SUM(D32:AI32)</f>
        <v>1091.606</v>
      </c>
      <c r="AK32" s="58">
        <f t="shared" si="4"/>
        <v>-1085.1740000000002</v>
      </c>
      <c r="AN32" s="64"/>
    </row>
    <row r="33" spans="2:40" ht="43.5" hidden="1">
      <c r="B33" s="28" t="s">
        <v>31</v>
      </c>
      <c r="C33" s="29">
        <f>69-69</f>
        <v>0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>
        <f>SUM(E33:AI33)</f>
        <v>0</v>
      </c>
      <c r="AK33" s="58">
        <f t="shared" si="4"/>
        <v>0</v>
      </c>
      <c r="AN33" s="64"/>
    </row>
    <row r="34" spans="1:72" s="1" customFormat="1" ht="29.25">
      <c r="A34" s="1" t="s">
        <v>32</v>
      </c>
      <c r="B34" s="28" t="s">
        <v>33</v>
      </c>
      <c r="C34" s="29">
        <v>344.07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>
        <v>39.281</v>
      </c>
      <c r="Y34" s="29"/>
      <c r="Z34" s="29"/>
      <c r="AA34" s="29"/>
      <c r="AB34" s="29">
        <f>75.514+0.16</f>
        <v>75.67399999999999</v>
      </c>
      <c r="AC34" s="29"/>
      <c r="AD34" s="29"/>
      <c r="AE34" s="29"/>
      <c r="AF34" s="29"/>
      <c r="AG34" s="29"/>
      <c r="AH34" s="29"/>
      <c r="AI34" s="29"/>
      <c r="AJ34" s="29">
        <f>SUM(D34:AI34)</f>
        <v>114.95499999999998</v>
      </c>
      <c r="AK34" s="58">
        <f t="shared" si="4"/>
        <v>-229.115</v>
      </c>
      <c r="AL34" s="56"/>
      <c r="AM34" s="60"/>
      <c r="AN34" s="64"/>
      <c r="AO34" s="44"/>
      <c r="AP34" s="44"/>
      <c r="AQ34" s="44"/>
      <c r="AR34" s="44"/>
      <c r="AS34" s="44"/>
      <c r="AT34" s="44"/>
      <c r="AU34" s="44"/>
      <c r="AV34" s="44"/>
      <c r="AW34" s="44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</row>
    <row r="35" spans="2:72" s="1" customFormat="1" ht="29.25">
      <c r="B35" s="28" t="s">
        <v>35</v>
      </c>
      <c r="C35" s="29">
        <v>16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33"/>
      <c r="AC35" s="29"/>
      <c r="AD35" s="29"/>
      <c r="AE35" s="29"/>
      <c r="AF35" s="29"/>
      <c r="AG35" s="29"/>
      <c r="AH35" s="29"/>
      <c r="AI35" s="29"/>
      <c r="AJ35" s="29">
        <f>SUM(D35:AI35)</f>
        <v>0</v>
      </c>
      <c r="AK35" s="58">
        <f t="shared" si="4"/>
        <v>-16</v>
      </c>
      <c r="AL35" s="56"/>
      <c r="AM35" s="60"/>
      <c r="AN35" s="64"/>
      <c r="AO35" s="44"/>
      <c r="AP35" s="44"/>
      <c r="AQ35" s="44"/>
      <c r="AR35" s="44"/>
      <c r="AS35" s="44"/>
      <c r="AT35" s="44"/>
      <c r="AU35" s="44"/>
      <c r="AV35" s="44"/>
      <c r="AW35" s="44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</row>
    <row r="36" spans="2:72" s="1" customFormat="1" ht="48" customHeight="1">
      <c r="B36" s="28" t="s">
        <v>34</v>
      </c>
      <c r="C36" s="70">
        <v>80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33"/>
      <c r="AC36" s="29"/>
      <c r="AD36" s="29"/>
      <c r="AE36" s="29"/>
      <c r="AF36" s="29"/>
      <c r="AG36" s="29"/>
      <c r="AH36" s="29"/>
      <c r="AI36" s="29"/>
      <c r="AJ36" s="29">
        <f>SUM(D36:AI36)</f>
        <v>0</v>
      </c>
      <c r="AK36" s="58">
        <f t="shared" si="4"/>
        <v>-80</v>
      </c>
      <c r="AL36" s="56"/>
      <c r="AM36" s="60"/>
      <c r="AN36" s="64"/>
      <c r="AO36" s="44"/>
      <c r="AP36" s="44"/>
      <c r="AQ36" s="44"/>
      <c r="AR36" s="44"/>
      <c r="AS36" s="44"/>
      <c r="AT36" s="44"/>
      <c r="AU36" s="44"/>
      <c r="AV36" s="44"/>
      <c r="AW36" s="44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</row>
    <row r="37" spans="2:72" s="1" customFormat="1" ht="43.5">
      <c r="B37" s="28" t="s">
        <v>36</v>
      </c>
      <c r="C37" s="29">
        <v>25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>
        <f>SUM(D37:AI37)</f>
        <v>0</v>
      </c>
      <c r="AK37" s="58">
        <f t="shared" si="4"/>
        <v>-25</v>
      </c>
      <c r="AL37" s="56"/>
      <c r="AM37" s="60"/>
      <c r="AN37" s="64"/>
      <c r="AO37" s="44"/>
      <c r="AP37" s="44"/>
      <c r="AQ37" s="44"/>
      <c r="AR37" s="44"/>
      <c r="AS37" s="44"/>
      <c r="AT37" s="44"/>
      <c r="AU37" s="44"/>
      <c r="AV37" s="44"/>
      <c r="AW37" s="44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</row>
    <row r="38" spans="2:72" s="1" customFormat="1" ht="15.75">
      <c r="B38" s="28" t="s">
        <v>37</v>
      </c>
      <c r="C38" s="29">
        <f aca="true" t="shared" si="9" ref="C38:AJ38">SUM(C39:C42)</f>
        <v>1324.8</v>
      </c>
      <c r="D38" s="29">
        <f t="shared" si="9"/>
        <v>0</v>
      </c>
      <c r="E38" s="29">
        <f t="shared" si="9"/>
        <v>0</v>
      </c>
      <c r="F38" s="29">
        <f t="shared" si="9"/>
        <v>0</v>
      </c>
      <c r="G38" s="29">
        <f t="shared" si="9"/>
        <v>0</v>
      </c>
      <c r="H38" s="29">
        <f t="shared" si="9"/>
        <v>0</v>
      </c>
      <c r="I38" s="29">
        <f t="shared" si="9"/>
        <v>0</v>
      </c>
      <c r="J38" s="29">
        <f t="shared" si="9"/>
        <v>0</v>
      </c>
      <c r="K38" s="29">
        <f t="shared" si="9"/>
        <v>0</v>
      </c>
      <c r="L38" s="29">
        <f t="shared" si="9"/>
        <v>0</v>
      </c>
      <c r="M38" s="29">
        <f t="shared" si="9"/>
        <v>0</v>
      </c>
      <c r="N38" s="29">
        <f t="shared" si="9"/>
        <v>0</v>
      </c>
      <c r="O38" s="29">
        <f t="shared" si="9"/>
        <v>0</v>
      </c>
      <c r="P38" s="29">
        <f t="shared" si="9"/>
        <v>0</v>
      </c>
      <c r="Q38" s="29">
        <f t="shared" si="9"/>
        <v>276.605</v>
      </c>
      <c r="R38" s="29">
        <f t="shared" si="9"/>
        <v>0</v>
      </c>
      <c r="S38" s="29">
        <f t="shared" si="9"/>
        <v>0</v>
      </c>
      <c r="T38" s="29">
        <f t="shared" si="9"/>
        <v>0</v>
      </c>
      <c r="U38" s="29">
        <f t="shared" si="9"/>
        <v>34.528</v>
      </c>
      <c r="V38" s="29">
        <f t="shared" si="9"/>
        <v>0</v>
      </c>
      <c r="W38" s="29">
        <f t="shared" si="9"/>
        <v>0</v>
      </c>
      <c r="X38" s="29">
        <f t="shared" si="9"/>
        <v>3.708</v>
      </c>
      <c r="Y38" s="29">
        <f t="shared" si="9"/>
        <v>0</v>
      </c>
      <c r="Z38" s="29">
        <f t="shared" si="9"/>
        <v>0</v>
      </c>
      <c r="AA38" s="29">
        <f t="shared" si="9"/>
        <v>0</v>
      </c>
      <c r="AB38" s="29">
        <f t="shared" si="9"/>
        <v>0</v>
      </c>
      <c r="AC38" s="29">
        <f t="shared" si="9"/>
        <v>844.7669999999999</v>
      </c>
      <c r="AD38" s="29">
        <f t="shared" si="9"/>
        <v>0</v>
      </c>
      <c r="AE38" s="29">
        <f t="shared" si="9"/>
        <v>0</v>
      </c>
      <c r="AF38" s="29">
        <f t="shared" si="9"/>
        <v>0</v>
      </c>
      <c r="AG38" s="29">
        <f t="shared" si="9"/>
        <v>0</v>
      </c>
      <c r="AH38" s="29">
        <f t="shared" si="9"/>
        <v>0</v>
      </c>
      <c r="AI38" s="29">
        <f t="shared" si="9"/>
        <v>0</v>
      </c>
      <c r="AJ38" s="29">
        <f t="shared" si="9"/>
        <v>1159.6080000000002</v>
      </c>
      <c r="AK38" s="58">
        <f t="shared" si="4"/>
        <v>-165.19199999999978</v>
      </c>
      <c r="AL38" s="58"/>
      <c r="AM38" s="60"/>
      <c r="AN38" s="64"/>
      <c r="AO38" s="44"/>
      <c r="AP38" s="44"/>
      <c r="AQ38" s="44"/>
      <c r="AR38" s="44"/>
      <c r="AS38" s="44"/>
      <c r="AT38" s="44"/>
      <c r="AU38" s="44"/>
      <c r="AV38" s="44"/>
      <c r="AW38" s="44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</row>
    <row r="39" spans="2:72" s="1" customFormat="1" ht="15.75">
      <c r="B39" s="30" t="s">
        <v>17</v>
      </c>
      <c r="C39" s="31">
        <v>1210.2</v>
      </c>
      <c r="D39" s="31"/>
      <c r="E39" s="12"/>
      <c r="F39" s="12"/>
      <c r="G39" s="12"/>
      <c r="H39" s="12"/>
      <c r="I39" s="12"/>
      <c r="J39" s="12"/>
      <c r="K39" s="12"/>
      <c r="L39" s="12"/>
      <c r="M39" s="12"/>
      <c r="N39" s="16"/>
      <c r="O39" s="12"/>
      <c r="P39" s="12"/>
      <c r="Q39" s="12">
        <v>276.605</v>
      </c>
      <c r="R39" s="12"/>
      <c r="S39" s="12"/>
      <c r="T39" s="12"/>
      <c r="U39" s="12">
        <v>34.528</v>
      </c>
      <c r="V39" s="34"/>
      <c r="W39" s="12"/>
      <c r="X39" s="12"/>
      <c r="Y39" s="12"/>
      <c r="Z39" s="34"/>
      <c r="AA39" s="12"/>
      <c r="AB39" s="12"/>
      <c r="AC39" s="34">
        <f>652.754+139.302</f>
        <v>792.056</v>
      </c>
      <c r="AD39" s="16"/>
      <c r="AE39" s="16"/>
      <c r="AF39" s="16"/>
      <c r="AG39" s="16"/>
      <c r="AH39" s="12"/>
      <c r="AI39" s="12"/>
      <c r="AJ39" s="12">
        <f>SUM(D39:AI39)</f>
        <v>1103.189</v>
      </c>
      <c r="AK39" s="58">
        <f t="shared" si="4"/>
        <v>-107.01099999999997</v>
      </c>
      <c r="AL39" s="56"/>
      <c r="AM39" s="60"/>
      <c r="AN39" s="64"/>
      <c r="AO39" s="44"/>
      <c r="AP39" s="44"/>
      <c r="AQ39" s="44"/>
      <c r="AR39" s="44"/>
      <c r="AS39" s="44"/>
      <c r="AT39" s="44"/>
      <c r="AU39" s="44"/>
      <c r="AV39" s="44"/>
      <c r="AW39" s="44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</row>
    <row r="40" spans="2:72" s="1" customFormat="1" ht="15.75">
      <c r="B40" s="30" t="s">
        <v>25</v>
      </c>
      <c r="C40" s="31">
        <v>0</v>
      </c>
      <c r="D40" s="31"/>
      <c r="E40" s="12"/>
      <c r="F40" s="12"/>
      <c r="G40" s="12"/>
      <c r="H40" s="12"/>
      <c r="I40" s="12"/>
      <c r="J40" s="12"/>
      <c r="K40" s="12"/>
      <c r="L40" s="12"/>
      <c r="M40" s="12"/>
      <c r="N40" s="16"/>
      <c r="O40" s="12"/>
      <c r="P40" s="12"/>
      <c r="Q40" s="12"/>
      <c r="R40" s="12"/>
      <c r="S40" s="12"/>
      <c r="T40" s="12"/>
      <c r="U40" s="12"/>
      <c r="V40" s="34"/>
      <c r="W40" s="12"/>
      <c r="X40" s="12"/>
      <c r="Y40" s="12"/>
      <c r="Z40" s="34"/>
      <c r="AA40" s="12"/>
      <c r="AB40" s="12"/>
      <c r="AC40" s="12"/>
      <c r="AD40" s="16"/>
      <c r="AE40" s="16"/>
      <c r="AF40" s="16"/>
      <c r="AG40" s="16"/>
      <c r="AH40" s="12"/>
      <c r="AI40" s="12"/>
      <c r="AJ40" s="12">
        <f>SUM(D40:AI40)</f>
        <v>0</v>
      </c>
      <c r="AK40" s="58">
        <f t="shared" si="4"/>
        <v>0</v>
      </c>
      <c r="AL40" s="56"/>
      <c r="AM40" s="60"/>
      <c r="AN40" s="64"/>
      <c r="AO40" s="44"/>
      <c r="AP40" s="44"/>
      <c r="AQ40" s="44"/>
      <c r="AR40" s="44"/>
      <c r="AS40" s="44"/>
      <c r="AT40" s="44"/>
      <c r="AU40" s="44"/>
      <c r="AV40" s="44"/>
      <c r="AW40" s="44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</row>
    <row r="41" spans="2:72" s="1" customFormat="1" ht="15.75">
      <c r="B41" s="30" t="s">
        <v>19</v>
      </c>
      <c r="C41" s="31">
        <v>100.5</v>
      </c>
      <c r="D41" s="31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34"/>
      <c r="W41" s="12"/>
      <c r="X41" s="12"/>
      <c r="Y41" s="12"/>
      <c r="Z41" s="34"/>
      <c r="AA41" s="12"/>
      <c r="AB41" s="12"/>
      <c r="AC41" s="12">
        <v>52.151</v>
      </c>
      <c r="AD41" s="16"/>
      <c r="AE41" s="16"/>
      <c r="AF41" s="16"/>
      <c r="AG41" s="16"/>
      <c r="AH41" s="12"/>
      <c r="AI41" s="12"/>
      <c r="AJ41" s="12">
        <f>SUM(D41:AI41)</f>
        <v>52.151</v>
      </c>
      <c r="AK41" s="58">
        <f t="shared" si="4"/>
        <v>-48.349</v>
      </c>
      <c r="AL41" s="56"/>
      <c r="AM41" s="60"/>
      <c r="AN41" s="64"/>
      <c r="AO41" s="44"/>
      <c r="AP41" s="44"/>
      <c r="AQ41" s="44"/>
      <c r="AR41" s="44"/>
      <c r="AS41" s="44"/>
      <c r="AT41" s="44"/>
      <c r="AU41" s="44"/>
      <c r="AV41" s="44"/>
      <c r="AW41" s="44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</row>
    <row r="42" spans="2:72" s="1" customFormat="1" ht="15.75">
      <c r="B42" s="30" t="s">
        <v>21</v>
      </c>
      <c r="C42" s="31">
        <v>14.1</v>
      </c>
      <c r="D42" s="31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>
        <v>3.708</v>
      </c>
      <c r="Y42" s="12"/>
      <c r="Z42" s="12"/>
      <c r="AA42" s="12"/>
      <c r="AB42" s="12"/>
      <c r="AC42" s="12">
        <v>0.56</v>
      </c>
      <c r="AD42" s="12"/>
      <c r="AE42" s="12"/>
      <c r="AF42" s="12"/>
      <c r="AG42" s="12"/>
      <c r="AH42" s="12"/>
      <c r="AI42" s="12"/>
      <c r="AJ42" s="12">
        <f>SUM(D42:AI42)</f>
        <v>4.268000000000001</v>
      </c>
      <c r="AK42" s="58">
        <f t="shared" si="4"/>
        <v>-9.831999999999999</v>
      </c>
      <c r="AL42" s="56"/>
      <c r="AM42" s="60"/>
      <c r="AN42" s="64"/>
      <c r="AO42" s="44"/>
      <c r="AP42" s="44"/>
      <c r="AQ42" s="44"/>
      <c r="AR42" s="44"/>
      <c r="AS42" s="44"/>
      <c r="AT42" s="44"/>
      <c r="AU42" s="44"/>
      <c r="AV42" s="44"/>
      <c r="AW42" s="44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</row>
    <row r="43" spans="2:72" s="1" customFormat="1" ht="15.75">
      <c r="B43" s="28" t="s">
        <v>38</v>
      </c>
      <c r="C43" s="29">
        <f>SUM(C44:C46)</f>
        <v>235.46</v>
      </c>
      <c r="D43" s="29">
        <f aca="true" t="shared" si="10" ref="D43:AJ43">SUM(D44:D46)</f>
        <v>0</v>
      </c>
      <c r="E43" s="29">
        <f t="shared" si="10"/>
        <v>0</v>
      </c>
      <c r="F43" s="29">
        <f t="shared" si="10"/>
        <v>0</v>
      </c>
      <c r="G43" s="29">
        <f t="shared" si="10"/>
        <v>0</v>
      </c>
      <c r="H43" s="29">
        <f t="shared" si="10"/>
        <v>0</v>
      </c>
      <c r="I43" s="29">
        <f t="shared" si="10"/>
        <v>0</v>
      </c>
      <c r="J43" s="29">
        <f t="shared" si="10"/>
        <v>0</v>
      </c>
      <c r="K43" s="29">
        <f t="shared" si="10"/>
        <v>0</v>
      </c>
      <c r="L43" s="29">
        <f t="shared" si="10"/>
        <v>0</v>
      </c>
      <c r="M43" s="29">
        <f t="shared" si="10"/>
        <v>0</v>
      </c>
      <c r="N43" s="29">
        <f t="shared" si="10"/>
        <v>0</v>
      </c>
      <c r="O43" s="29">
        <f t="shared" si="10"/>
        <v>0</v>
      </c>
      <c r="P43" s="29">
        <f t="shared" si="10"/>
        <v>0</v>
      </c>
      <c r="Q43" s="29">
        <f t="shared" si="10"/>
        <v>65.641</v>
      </c>
      <c r="R43" s="29">
        <f t="shared" si="10"/>
        <v>0</v>
      </c>
      <c r="S43" s="29">
        <f t="shared" si="10"/>
        <v>0</v>
      </c>
      <c r="T43" s="29">
        <f t="shared" si="10"/>
        <v>0</v>
      </c>
      <c r="U43" s="29">
        <f t="shared" si="10"/>
        <v>0</v>
      </c>
      <c r="V43" s="29">
        <f t="shared" si="10"/>
        <v>2.452</v>
      </c>
      <c r="W43" s="29">
        <f t="shared" si="10"/>
        <v>0</v>
      </c>
      <c r="X43" s="29">
        <f t="shared" si="10"/>
        <v>0</v>
      </c>
      <c r="Y43" s="29">
        <f t="shared" si="10"/>
        <v>0</v>
      </c>
      <c r="Z43" s="29">
        <f t="shared" si="10"/>
        <v>0</v>
      </c>
      <c r="AA43" s="29">
        <f t="shared" si="10"/>
        <v>0</v>
      </c>
      <c r="AB43" s="29">
        <f t="shared" si="10"/>
        <v>124.389</v>
      </c>
      <c r="AC43" s="29">
        <f t="shared" si="10"/>
        <v>0</v>
      </c>
      <c r="AD43" s="29">
        <f t="shared" si="10"/>
        <v>0</v>
      </c>
      <c r="AE43" s="29">
        <f t="shared" si="10"/>
        <v>0</v>
      </c>
      <c r="AF43" s="29">
        <f t="shared" si="10"/>
        <v>0</v>
      </c>
      <c r="AG43" s="29">
        <f t="shared" si="10"/>
        <v>0</v>
      </c>
      <c r="AH43" s="29">
        <f t="shared" si="10"/>
        <v>0</v>
      </c>
      <c r="AI43" s="29">
        <f t="shared" si="10"/>
        <v>0</v>
      </c>
      <c r="AJ43" s="29">
        <f t="shared" si="10"/>
        <v>192.48199999999997</v>
      </c>
      <c r="AK43" s="58">
        <f t="shared" si="4"/>
        <v>-42.97800000000004</v>
      </c>
      <c r="AL43" s="56"/>
      <c r="AM43" s="60"/>
      <c r="AN43" s="64"/>
      <c r="AO43" s="44"/>
      <c r="AP43" s="44"/>
      <c r="AQ43" s="44"/>
      <c r="AR43" s="44"/>
      <c r="AS43" s="44"/>
      <c r="AT43" s="44"/>
      <c r="AU43" s="44"/>
      <c r="AV43" s="44"/>
      <c r="AW43" s="44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</row>
    <row r="44" spans="2:72" s="1" customFormat="1" ht="15.75">
      <c r="B44" s="30" t="s">
        <v>17</v>
      </c>
      <c r="C44" s="31">
        <v>196</v>
      </c>
      <c r="D44" s="31"/>
      <c r="E44" s="12"/>
      <c r="F44" s="12"/>
      <c r="G44" s="12"/>
      <c r="H44" s="12"/>
      <c r="I44" s="12"/>
      <c r="J44" s="12"/>
      <c r="K44" s="12"/>
      <c r="L44" s="12"/>
      <c r="M44" s="12"/>
      <c r="N44" s="16"/>
      <c r="O44" s="12"/>
      <c r="P44" s="12"/>
      <c r="Q44" s="12">
        <v>65.641</v>
      </c>
      <c r="R44" s="12"/>
      <c r="S44" s="12"/>
      <c r="T44" s="12"/>
      <c r="U44" s="12"/>
      <c r="V44" s="34"/>
      <c r="W44" s="12"/>
      <c r="X44" s="12"/>
      <c r="Y44" s="12"/>
      <c r="Z44" s="34"/>
      <c r="AA44" s="12"/>
      <c r="AB44" s="12">
        <v>124.249</v>
      </c>
      <c r="AC44" s="12"/>
      <c r="AD44" s="16"/>
      <c r="AE44" s="16"/>
      <c r="AF44" s="16"/>
      <c r="AG44" s="16"/>
      <c r="AH44" s="12"/>
      <c r="AI44" s="12"/>
      <c r="AJ44" s="12">
        <f>SUM(D44:AI44)</f>
        <v>189.89</v>
      </c>
      <c r="AK44" s="58">
        <f t="shared" si="4"/>
        <v>-6.110000000000014</v>
      </c>
      <c r="AL44" s="56"/>
      <c r="AM44" s="60"/>
      <c r="AN44" s="64"/>
      <c r="AO44" s="44"/>
      <c r="AP44" s="44"/>
      <c r="AQ44" s="44"/>
      <c r="AR44" s="44"/>
      <c r="AS44" s="44"/>
      <c r="AT44" s="44"/>
      <c r="AU44" s="44"/>
      <c r="AV44" s="44"/>
      <c r="AW44" s="44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</row>
    <row r="45" spans="2:72" s="1" customFormat="1" ht="15.75">
      <c r="B45" s="30" t="s">
        <v>19</v>
      </c>
      <c r="C45" s="31">
        <v>34.46</v>
      </c>
      <c r="D45" s="31"/>
      <c r="E45" s="12"/>
      <c r="F45" s="12"/>
      <c r="G45" s="12"/>
      <c r="H45" s="12"/>
      <c r="I45" s="12"/>
      <c r="J45" s="12"/>
      <c r="K45" s="12"/>
      <c r="L45" s="12"/>
      <c r="M45" s="12"/>
      <c r="N45" s="16"/>
      <c r="O45" s="12"/>
      <c r="P45" s="12"/>
      <c r="Q45" s="12"/>
      <c r="R45" s="12"/>
      <c r="S45" s="12"/>
      <c r="T45" s="12"/>
      <c r="U45" s="12"/>
      <c r="V45" s="12">
        <v>0.452</v>
      </c>
      <c r="W45" s="12"/>
      <c r="X45" s="12"/>
      <c r="Y45" s="12"/>
      <c r="Z45" s="12"/>
      <c r="AA45" s="12"/>
      <c r="AB45" s="12"/>
      <c r="AC45" s="12"/>
      <c r="AD45" s="16"/>
      <c r="AE45" s="16"/>
      <c r="AF45" s="16"/>
      <c r="AG45" s="16"/>
      <c r="AH45" s="12"/>
      <c r="AI45" s="12"/>
      <c r="AJ45" s="12">
        <f>SUM(D45:AI45)</f>
        <v>0.452</v>
      </c>
      <c r="AK45" s="58">
        <f t="shared" si="4"/>
        <v>-34.008</v>
      </c>
      <c r="AL45" s="56"/>
      <c r="AM45" s="60"/>
      <c r="AN45" s="64"/>
      <c r="AO45" s="44"/>
      <c r="AP45" s="44"/>
      <c r="AQ45" s="44"/>
      <c r="AR45" s="44"/>
      <c r="AS45" s="44"/>
      <c r="AT45" s="44"/>
      <c r="AU45" s="44"/>
      <c r="AV45" s="44"/>
      <c r="AW45" s="44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</row>
    <row r="46" spans="2:72" s="1" customFormat="1" ht="15.75">
      <c r="B46" s="30" t="s">
        <v>21</v>
      </c>
      <c r="C46" s="31">
        <v>5</v>
      </c>
      <c r="D46" s="31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>
        <v>2</v>
      </c>
      <c r="W46" s="12"/>
      <c r="X46" s="12"/>
      <c r="Y46" s="12"/>
      <c r="Z46" s="12"/>
      <c r="AA46" s="12"/>
      <c r="AB46" s="12">
        <v>0.14</v>
      </c>
      <c r="AC46" s="12"/>
      <c r="AD46" s="12"/>
      <c r="AE46" s="12"/>
      <c r="AF46" s="12"/>
      <c r="AG46" s="12"/>
      <c r="AH46" s="12"/>
      <c r="AI46" s="12"/>
      <c r="AJ46" s="12">
        <f>SUM(D46:AI46)</f>
        <v>2.14</v>
      </c>
      <c r="AK46" s="58">
        <f t="shared" si="4"/>
        <v>-2.86</v>
      </c>
      <c r="AL46" s="56"/>
      <c r="AM46" s="60"/>
      <c r="AN46" s="64"/>
      <c r="AO46" s="44"/>
      <c r="AP46" s="44"/>
      <c r="AQ46" s="44"/>
      <c r="AR46" s="44"/>
      <c r="AS46" s="44"/>
      <c r="AT46" s="44"/>
      <c r="AU46" s="44"/>
      <c r="AV46" s="44"/>
      <c r="AW46" s="44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</row>
    <row r="47" spans="2:72" s="1" customFormat="1" ht="15.75">
      <c r="B47" s="28" t="s">
        <v>39</v>
      </c>
      <c r="C47" s="29">
        <f>SUM(C48:C50)</f>
        <v>177.65</v>
      </c>
      <c r="D47" s="29">
        <f aca="true" t="shared" si="11" ref="D47:AH47">SUM(D48:D50)</f>
        <v>0</v>
      </c>
      <c r="E47" s="29">
        <f t="shared" si="11"/>
        <v>0</v>
      </c>
      <c r="F47" s="29">
        <f t="shared" si="11"/>
        <v>0</v>
      </c>
      <c r="G47" s="29">
        <f t="shared" si="11"/>
        <v>0</v>
      </c>
      <c r="H47" s="29">
        <f t="shared" si="11"/>
        <v>0</v>
      </c>
      <c r="I47" s="29">
        <f t="shared" si="11"/>
        <v>0</v>
      </c>
      <c r="J47" s="29">
        <f t="shared" si="11"/>
        <v>0</v>
      </c>
      <c r="K47" s="29">
        <f t="shared" si="11"/>
        <v>0</v>
      </c>
      <c r="L47" s="29">
        <f t="shared" si="11"/>
        <v>0</v>
      </c>
      <c r="M47" s="29">
        <f t="shared" si="11"/>
        <v>0</v>
      </c>
      <c r="N47" s="29">
        <f t="shared" si="11"/>
        <v>0</v>
      </c>
      <c r="O47" s="29">
        <f t="shared" si="11"/>
        <v>0</v>
      </c>
      <c r="P47" s="29">
        <f t="shared" si="11"/>
        <v>0</v>
      </c>
      <c r="Q47" s="29">
        <f t="shared" si="11"/>
        <v>73.563</v>
      </c>
      <c r="R47" s="29">
        <f t="shared" si="11"/>
        <v>0</v>
      </c>
      <c r="S47" s="29">
        <f t="shared" si="11"/>
        <v>0</v>
      </c>
      <c r="T47" s="29">
        <f t="shared" si="11"/>
        <v>0</v>
      </c>
      <c r="U47" s="29">
        <f t="shared" si="11"/>
        <v>0</v>
      </c>
      <c r="V47" s="29">
        <f>SUM(V48:V50)</f>
        <v>0</v>
      </c>
      <c r="W47" s="29">
        <f t="shared" si="11"/>
        <v>0</v>
      </c>
      <c r="X47" s="29">
        <f t="shared" si="11"/>
        <v>0</v>
      </c>
      <c r="Y47" s="29">
        <f t="shared" si="11"/>
        <v>0</v>
      </c>
      <c r="Z47" s="29">
        <f t="shared" si="11"/>
        <v>0</v>
      </c>
      <c r="AA47" s="29">
        <f t="shared" si="11"/>
        <v>0</v>
      </c>
      <c r="AB47" s="29">
        <f t="shared" si="11"/>
        <v>74.307</v>
      </c>
      <c r="AC47" s="29">
        <f t="shared" si="11"/>
        <v>0</v>
      </c>
      <c r="AD47" s="29">
        <f t="shared" si="11"/>
        <v>0</v>
      </c>
      <c r="AE47" s="29">
        <f t="shared" si="11"/>
        <v>0</v>
      </c>
      <c r="AF47" s="29">
        <f t="shared" si="11"/>
        <v>0</v>
      </c>
      <c r="AG47" s="29">
        <f t="shared" si="11"/>
        <v>0</v>
      </c>
      <c r="AH47" s="29">
        <f t="shared" si="11"/>
        <v>0</v>
      </c>
      <c r="AI47" s="29">
        <f>SUM(AI48:AI50)</f>
        <v>0</v>
      </c>
      <c r="AJ47" s="29">
        <f>SUM(E47:AH47)</f>
        <v>147.87</v>
      </c>
      <c r="AK47" s="58">
        <f t="shared" si="4"/>
        <v>-29.78</v>
      </c>
      <c r="AL47" s="56"/>
      <c r="AM47" s="60"/>
      <c r="AN47" s="64"/>
      <c r="AO47" s="44"/>
      <c r="AP47" s="44"/>
      <c r="AQ47" s="44"/>
      <c r="AR47" s="44"/>
      <c r="AS47" s="44"/>
      <c r="AT47" s="44"/>
      <c r="AU47" s="44"/>
      <c r="AV47" s="44"/>
      <c r="AW47" s="44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</row>
    <row r="48" spans="2:72" s="1" customFormat="1" ht="15.75">
      <c r="B48" s="30" t="s">
        <v>17</v>
      </c>
      <c r="C48" s="31">
        <v>165.65</v>
      </c>
      <c r="D48" s="31"/>
      <c r="E48" s="12"/>
      <c r="F48" s="12"/>
      <c r="G48" s="12"/>
      <c r="H48" s="12"/>
      <c r="I48" s="12"/>
      <c r="J48" s="12"/>
      <c r="K48" s="12"/>
      <c r="L48" s="12"/>
      <c r="M48" s="12"/>
      <c r="N48" s="16"/>
      <c r="O48" s="12"/>
      <c r="P48" s="12"/>
      <c r="Q48" s="12">
        <v>73.563</v>
      </c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>
        <v>74.307</v>
      </c>
      <c r="AC48" s="12"/>
      <c r="AD48" s="16"/>
      <c r="AE48" s="16"/>
      <c r="AF48" s="16"/>
      <c r="AG48" s="16"/>
      <c r="AH48" s="16"/>
      <c r="AI48" s="16"/>
      <c r="AJ48" s="12">
        <f>SUM(D48:AI48)</f>
        <v>147.87</v>
      </c>
      <c r="AK48" s="58">
        <f t="shared" si="4"/>
        <v>-17.78</v>
      </c>
      <c r="AL48" s="56"/>
      <c r="AM48" s="60"/>
      <c r="AN48" s="64"/>
      <c r="AO48" s="44"/>
      <c r="AP48" s="44"/>
      <c r="AQ48" s="44"/>
      <c r="AR48" s="44"/>
      <c r="AS48" s="44"/>
      <c r="AT48" s="44"/>
      <c r="AU48" s="44"/>
      <c r="AV48" s="44"/>
      <c r="AW48" s="44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</row>
    <row r="49" spans="2:72" s="1" customFormat="1" ht="15.75">
      <c r="B49" s="30" t="s">
        <v>19</v>
      </c>
      <c r="C49" s="31">
        <v>10</v>
      </c>
      <c r="D49" s="31"/>
      <c r="E49" s="12"/>
      <c r="F49" s="12"/>
      <c r="G49" s="12"/>
      <c r="H49" s="12"/>
      <c r="I49" s="12"/>
      <c r="J49" s="12"/>
      <c r="K49" s="12"/>
      <c r="L49" s="12"/>
      <c r="M49" s="12"/>
      <c r="N49" s="16"/>
      <c r="O49" s="12"/>
      <c r="P49" s="12"/>
      <c r="Q49" s="12"/>
      <c r="R49" s="12"/>
      <c r="S49" s="12"/>
      <c r="T49" s="12"/>
      <c r="U49" s="12"/>
      <c r="V49" s="34"/>
      <c r="W49" s="12"/>
      <c r="X49" s="12"/>
      <c r="Y49" s="12"/>
      <c r="Z49" s="34"/>
      <c r="AA49" s="12"/>
      <c r="AB49" s="12"/>
      <c r="AC49" s="12"/>
      <c r="AD49" s="16"/>
      <c r="AE49" s="16"/>
      <c r="AF49" s="16"/>
      <c r="AG49" s="12"/>
      <c r="AH49" s="16"/>
      <c r="AI49" s="16"/>
      <c r="AJ49" s="12">
        <f>SUM(D49:AI49)</f>
        <v>0</v>
      </c>
      <c r="AK49" s="58">
        <f t="shared" si="4"/>
        <v>-10</v>
      </c>
      <c r="AL49" s="56"/>
      <c r="AM49" s="60"/>
      <c r="AN49" s="64"/>
      <c r="AO49" s="44"/>
      <c r="AP49" s="44"/>
      <c r="AQ49" s="44"/>
      <c r="AR49" s="44"/>
      <c r="AS49" s="44"/>
      <c r="AT49" s="44"/>
      <c r="AU49" s="44"/>
      <c r="AV49" s="44"/>
      <c r="AW49" s="44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</row>
    <row r="50" spans="2:72" s="1" customFormat="1" ht="15.75">
      <c r="B50" s="30" t="s">
        <v>21</v>
      </c>
      <c r="C50" s="31">
        <v>2</v>
      </c>
      <c r="D50" s="31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>
        <f>SUM(D50:AI50)</f>
        <v>0</v>
      </c>
      <c r="AK50" s="58">
        <f t="shared" si="4"/>
        <v>-2</v>
      </c>
      <c r="AL50" s="56"/>
      <c r="AM50" s="60"/>
      <c r="AN50" s="64"/>
      <c r="AO50" s="44"/>
      <c r="AP50" s="44"/>
      <c r="AQ50" s="44"/>
      <c r="AR50" s="44"/>
      <c r="AS50" s="44"/>
      <c r="AT50" s="44"/>
      <c r="AU50" s="44"/>
      <c r="AV50" s="44"/>
      <c r="AW50" s="44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</row>
    <row r="51" spans="1:72" s="1" customFormat="1" ht="15.75">
      <c r="A51" s="1">
        <v>90501</v>
      </c>
      <c r="B51" s="28" t="s">
        <v>40</v>
      </c>
      <c r="C51" s="29">
        <f>C52+C53</f>
        <v>0</v>
      </c>
      <c r="D51" s="29">
        <f aca="true" t="shared" si="12" ref="D51:AH51">D52+D53</f>
        <v>0</v>
      </c>
      <c r="E51" s="29">
        <f t="shared" si="12"/>
        <v>0</v>
      </c>
      <c r="F51" s="29">
        <f t="shared" si="12"/>
        <v>0</v>
      </c>
      <c r="G51" s="29">
        <f t="shared" si="12"/>
        <v>0</v>
      </c>
      <c r="H51" s="29">
        <f t="shared" si="12"/>
        <v>0</v>
      </c>
      <c r="I51" s="29">
        <f t="shared" si="12"/>
        <v>0</v>
      </c>
      <c r="J51" s="29">
        <f t="shared" si="12"/>
        <v>0</v>
      </c>
      <c r="K51" s="29">
        <f t="shared" si="12"/>
        <v>0</v>
      </c>
      <c r="L51" s="29">
        <f t="shared" si="12"/>
        <v>0</v>
      </c>
      <c r="M51" s="29">
        <f t="shared" si="12"/>
        <v>0</v>
      </c>
      <c r="N51" s="29">
        <f t="shared" si="12"/>
        <v>0</v>
      </c>
      <c r="O51" s="29">
        <f t="shared" si="12"/>
        <v>0</v>
      </c>
      <c r="P51" s="29">
        <f t="shared" si="12"/>
        <v>0</v>
      </c>
      <c r="Q51" s="29">
        <f t="shared" si="12"/>
        <v>0</v>
      </c>
      <c r="R51" s="29">
        <f t="shared" si="12"/>
        <v>0</v>
      </c>
      <c r="S51" s="29">
        <f t="shared" si="12"/>
        <v>0</v>
      </c>
      <c r="T51" s="29">
        <f t="shared" si="12"/>
        <v>0</v>
      </c>
      <c r="U51" s="29">
        <f t="shared" si="12"/>
        <v>0</v>
      </c>
      <c r="V51" s="29">
        <f t="shared" si="12"/>
        <v>0</v>
      </c>
      <c r="W51" s="29">
        <f t="shared" si="12"/>
        <v>0</v>
      </c>
      <c r="X51" s="29">
        <f t="shared" si="12"/>
        <v>0</v>
      </c>
      <c r="Y51" s="29">
        <f t="shared" si="12"/>
        <v>0</v>
      </c>
      <c r="Z51" s="29">
        <f t="shared" si="12"/>
        <v>0</v>
      </c>
      <c r="AA51" s="29">
        <f t="shared" si="12"/>
        <v>0</v>
      </c>
      <c r="AB51" s="29">
        <f t="shared" si="12"/>
        <v>0</v>
      </c>
      <c r="AC51" s="29">
        <f t="shared" si="12"/>
        <v>0</v>
      </c>
      <c r="AD51" s="29">
        <f t="shared" si="12"/>
        <v>0</v>
      </c>
      <c r="AE51" s="29">
        <f t="shared" si="12"/>
        <v>0</v>
      </c>
      <c r="AF51" s="29">
        <f t="shared" si="12"/>
        <v>0</v>
      </c>
      <c r="AG51" s="29">
        <f t="shared" si="12"/>
        <v>0</v>
      </c>
      <c r="AH51" s="29">
        <f t="shared" si="12"/>
        <v>0</v>
      </c>
      <c r="AI51" s="29">
        <f>AI52+AI53</f>
        <v>0</v>
      </c>
      <c r="AJ51" s="29">
        <f>SUM(E51:AH51)</f>
        <v>0</v>
      </c>
      <c r="AK51" s="58">
        <f t="shared" si="4"/>
        <v>0</v>
      </c>
      <c r="AL51" s="56"/>
      <c r="AM51" s="60"/>
      <c r="AN51" s="64"/>
      <c r="AO51" s="44"/>
      <c r="AP51" s="44"/>
      <c r="AQ51" s="44"/>
      <c r="AR51" s="44"/>
      <c r="AS51" s="44"/>
      <c r="AT51" s="44"/>
      <c r="AU51" s="44"/>
      <c r="AV51" s="44"/>
      <c r="AW51" s="44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</row>
    <row r="52" spans="2:72" s="35" customFormat="1" ht="15.75">
      <c r="B52" s="30" t="s">
        <v>17</v>
      </c>
      <c r="C52" s="22">
        <v>0</v>
      </c>
      <c r="D52" s="22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2">
        <f>SUM(D52:AI52)</f>
        <v>0</v>
      </c>
      <c r="AK52" s="58">
        <f t="shared" si="4"/>
        <v>0</v>
      </c>
      <c r="AL52" s="65"/>
      <c r="AM52" s="63"/>
      <c r="AN52" s="62"/>
      <c r="AO52" s="66"/>
      <c r="AP52" s="66"/>
      <c r="AQ52" s="66"/>
      <c r="AR52" s="66"/>
      <c r="AS52" s="66"/>
      <c r="AT52" s="66"/>
      <c r="AU52" s="66"/>
      <c r="AV52" s="66"/>
      <c r="AW52" s="66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</row>
    <row r="53" spans="2:72" s="35" customFormat="1" ht="15.75">
      <c r="B53" s="30" t="s">
        <v>30</v>
      </c>
      <c r="C53" s="22"/>
      <c r="D53" s="22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2">
        <f>SUM(D53:AI53)</f>
        <v>0</v>
      </c>
      <c r="AK53" s="58">
        <f t="shared" si="4"/>
        <v>0</v>
      </c>
      <c r="AL53" s="65"/>
      <c r="AM53" s="63"/>
      <c r="AN53" s="62"/>
      <c r="AO53" s="66"/>
      <c r="AP53" s="66"/>
      <c r="AQ53" s="66"/>
      <c r="AR53" s="66"/>
      <c r="AS53" s="66"/>
      <c r="AT53" s="66"/>
      <c r="AU53" s="66"/>
      <c r="AV53" s="66"/>
      <c r="AW53" s="66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</row>
    <row r="54" spans="1:72" s="1" customFormat="1" ht="15.75">
      <c r="A54" s="1">
        <v>110000</v>
      </c>
      <c r="B54" s="28" t="s">
        <v>41</v>
      </c>
      <c r="C54" s="29">
        <f aca="true" t="shared" si="13" ref="C54:AJ54">SUM(C55:C57)</f>
        <v>2234</v>
      </c>
      <c r="D54" s="29">
        <f t="shared" si="13"/>
        <v>0</v>
      </c>
      <c r="E54" s="29">
        <f t="shared" si="13"/>
        <v>0</v>
      </c>
      <c r="F54" s="29">
        <f t="shared" si="13"/>
        <v>0</v>
      </c>
      <c r="G54" s="29">
        <f t="shared" si="13"/>
        <v>0</v>
      </c>
      <c r="H54" s="29">
        <f t="shared" si="13"/>
        <v>0</v>
      </c>
      <c r="I54" s="29">
        <f t="shared" si="13"/>
        <v>0</v>
      </c>
      <c r="J54" s="29">
        <f t="shared" si="13"/>
        <v>0</v>
      </c>
      <c r="K54" s="29">
        <f t="shared" si="13"/>
        <v>0</v>
      </c>
      <c r="L54" s="29">
        <f t="shared" si="13"/>
        <v>0</v>
      </c>
      <c r="M54" s="29">
        <f t="shared" si="13"/>
        <v>0</v>
      </c>
      <c r="N54" s="29">
        <f t="shared" si="13"/>
        <v>0</v>
      </c>
      <c r="O54" s="29">
        <f t="shared" si="13"/>
        <v>0</v>
      </c>
      <c r="P54" s="29">
        <f t="shared" si="13"/>
        <v>0</v>
      </c>
      <c r="Q54" s="29">
        <f t="shared" si="13"/>
        <v>407.78</v>
      </c>
      <c r="R54" s="29">
        <f t="shared" si="13"/>
        <v>0</v>
      </c>
      <c r="S54" s="29">
        <f t="shared" si="13"/>
        <v>0</v>
      </c>
      <c r="T54" s="29">
        <f t="shared" si="13"/>
        <v>0</v>
      </c>
      <c r="U54" s="29">
        <f t="shared" si="13"/>
        <v>0</v>
      </c>
      <c r="V54" s="29">
        <f t="shared" si="13"/>
        <v>0.5</v>
      </c>
      <c r="W54" s="29">
        <f t="shared" si="13"/>
        <v>0</v>
      </c>
      <c r="X54" s="29">
        <f t="shared" si="13"/>
        <v>12.472000000000001</v>
      </c>
      <c r="Y54" s="29">
        <f t="shared" si="13"/>
        <v>0</v>
      </c>
      <c r="Z54" s="29">
        <f t="shared" si="13"/>
        <v>0</v>
      </c>
      <c r="AA54" s="29">
        <f t="shared" si="13"/>
        <v>0</v>
      </c>
      <c r="AB54" s="29">
        <f t="shared" si="13"/>
        <v>0</v>
      </c>
      <c r="AC54" s="29">
        <f t="shared" si="13"/>
        <v>1329.1530000000002</v>
      </c>
      <c r="AD54" s="29">
        <f t="shared" si="13"/>
        <v>0</v>
      </c>
      <c r="AE54" s="29">
        <f t="shared" si="13"/>
        <v>0</v>
      </c>
      <c r="AF54" s="29">
        <f t="shared" si="13"/>
        <v>0</v>
      </c>
      <c r="AG54" s="29">
        <f t="shared" si="13"/>
        <v>0</v>
      </c>
      <c r="AH54" s="29">
        <f t="shared" si="13"/>
        <v>0</v>
      </c>
      <c r="AI54" s="29">
        <f t="shared" si="13"/>
        <v>0</v>
      </c>
      <c r="AJ54" s="29">
        <f t="shared" si="13"/>
        <v>1749.905</v>
      </c>
      <c r="AK54" s="58">
        <f t="shared" si="4"/>
        <v>-484.095</v>
      </c>
      <c r="AL54" s="55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</row>
    <row r="55" spans="2:37" ht="15.75">
      <c r="B55" s="30" t="s">
        <v>17</v>
      </c>
      <c r="C55" s="31">
        <v>1437.5</v>
      </c>
      <c r="D55" s="31"/>
      <c r="E55" s="12"/>
      <c r="F55" s="12"/>
      <c r="G55" s="12"/>
      <c r="H55" s="12"/>
      <c r="I55" s="12"/>
      <c r="J55" s="12"/>
      <c r="K55" s="12"/>
      <c r="L55" s="12"/>
      <c r="M55" s="12"/>
      <c r="N55" s="16"/>
      <c r="O55" s="12"/>
      <c r="P55" s="12"/>
      <c r="Q55" s="12">
        <v>407.78</v>
      </c>
      <c r="R55" s="12"/>
      <c r="S55" s="12"/>
      <c r="T55" s="12"/>
      <c r="U55" s="12"/>
      <c r="V55" s="34"/>
      <c r="W55" s="12"/>
      <c r="X55" s="12">
        <v>10.422</v>
      </c>
      <c r="Y55" s="12"/>
      <c r="Z55" s="34"/>
      <c r="AA55" s="12"/>
      <c r="AB55" s="12"/>
      <c r="AC55" s="34">
        <v>841.003</v>
      </c>
      <c r="AD55" s="16"/>
      <c r="AE55" s="16"/>
      <c r="AF55" s="16"/>
      <c r="AG55" s="16"/>
      <c r="AH55" s="12"/>
      <c r="AI55" s="12"/>
      <c r="AJ55" s="12">
        <f>SUM(D55:AI55)</f>
        <v>1259.205</v>
      </c>
      <c r="AK55" s="58">
        <f t="shared" si="4"/>
        <v>-178.29500000000007</v>
      </c>
    </row>
    <row r="56" spans="2:37" ht="15.75">
      <c r="B56" s="30" t="s">
        <v>19</v>
      </c>
      <c r="C56" s="31">
        <v>781.4</v>
      </c>
      <c r="D56" s="31"/>
      <c r="E56" s="12"/>
      <c r="F56" s="12"/>
      <c r="G56" s="12"/>
      <c r="H56" s="12"/>
      <c r="I56" s="12"/>
      <c r="J56" s="12"/>
      <c r="K56" s="12"/>
      <c r="L56" s="12"/>
      <c r="M56" s="12"/>
      <c r="N56" s="16"/>
      <c r="O56" s="12"/>
      <c r="P56" s="12"/>
      <c r="Q56" s="12"/>
      <c r="R56" s="12"/>
      <c r="S56" s="12"/>
      <c r="T56" s="12"/>
      <c r="U56" s="12"/>
      <c r="V56" s="34"/>
      <c r="W56" s="12"/>
      <c r="X56" s="12"/>
      <c r="Y56" s="12"/>
      <c r="Z56" s="34"/>
      <c r="AA56" s="12"/>
      <c r="AB56" s="12"/>
      <c r="AC56" s="12">
        <v>488</v>
      </c>
      <c r="AD56" s="16"/>
      <c r="AE56" s="16"/>
      <c r="AF56" s="16"/>
      <c r="AG56" s="16"/>
      <c r="AH56" s="12"/>
      <c r="AI56" s="12"/>
      <c r="AJ56" s="12">
        <f>SUM(D56:AI56)</f>
        <v>488</v>
      </c>
      <c r="AK56" s="58">
        <f t="shared" si="4"/>
        <v>-293.4</v>
      </c>
    </row>
    <row r="57" spans="2:38" ht="15.75">
      <c r="B57" s="30" t="s">
        <v>21</v>
      </c>
      <c r="C57" s="31">
        <v>15.1</v>
      </c>
      <c r="D57" s="31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>
        <v>0.5</v>
      </c>
      <c r="W57" s="12"/>
      <c r="X57" s="12">
        <v>2.05</v>
      </c>
      <c r="Y57" s="12"/>
      <c r="Z57" s="12"/>
      <c r="AA57" s="12"/>
      <c r="AB57" s="12"/>
      <c r="AC57" s="12">
        <v>0.15</v>
      </c>
      <c r="AD57" s="12"/>
      <c r="AE57" s="12"/>
      <c r="AF57" s="12"/>
      <c r="AG57" s="12"/>
      <c r="AH57" s="12"/>
      <c r="AI57" s="12"/>
      <c r="AJ57" s="12">
        <f>SUM(D57:AI57)</f>
        <v>2.6999999999999997</v>
      </c>
      <c r="AK57" s="58">
        <f t="shared" si="4"/>
        <v>-12.4</v>
      </c>
      <c r="AL57" s="56"/>
    </row>
    <row r="58" spans="1:72" s="1" customFormat="1" ht="15.75">
      <c r="A58" s="1">
        <v>130000</v>
      </c>
      <c r="B58" s="28" t="s">
        <v>43</v>
      </c>
      <c r="C58" s="29">
        <f>SUM(C59:C63)</f>
        <v>744.2000000000002</v>
      </c>
      <c r="D58" s="29">
        <f aca="true" t="shared" si="14" ref="D58:AJ58">SUM(D59:D63)</f>
        <v>0</v>
      </c>
      <c r="E58" s="29">
        <f t="shared" si="14"/>
        <v>0</v>
      </c>
      <c r="F58" s="29">
        <f t="shared" si="14"/>
        <v>0</v>
      </c>
      <c r="G58" s="29">
        <f t="shared" si="14"/>
        <v>0</v>
      </c>
      <c r="H58" s="29">
        <f t="shared" si="14"/>
        <v>0</v>
      </c>
      <c r="I58" s="29">
        <f t="shared" si="14"/>
        <v>0</v>
      </c>
      <c r="J58" s="29">
        <f t="shared" si="14"/>
        <v>0</v>
      </c>
      <c r="K58" s="29">
        <f t="shared" si="14"/>
        <v>0</v>
      </c>
      <c r="L58" s="29">
        <f t="shared" si="14"/>
        <v>0</v>
      </c>
      <c r="M58" s="29">
        <f t="shared" si="14"/>
        <v>0</v>
      </c>
      <c r="N58" s="29">
        <f t="shared" si="14"/>
        <v>0</v>
      </c>
      <c r="O58" s="29">
        <f t="shared" si="14"/>
        <v>0</v>
      </c>
      <c r="P58" s="29">
        <f t="shared" si="14"/>
        <v>0</v>
      </c>
      <c r="Q58" s="29">
        <f t="shared" si="14"/>
        <v>0</v>
      </c>
      <c r="R58" s="29">
        <f t="shared" si="14"/>
        <v>0</v>
      </c>
      <c r="S58" s="29">
        <f t="shared" si="14"/>
        <v>0</v>
      </c>
      <c r="T58" s="29">
        <f t="shared" si="14"/>
        <v>0</v>
      </c>
      <c r="U58" s="29">
        <f t="shared" si="14"/>
        <v>173.55100000000002</v>
      </c>
      <c r="V58" s="29">
        <f t="shared" si="14"/>
        <v>0</v>
      </c>
      <c r="W58" s="29">
        <f t="shared" si="14"/>
        <v>0</v>
      </c>
      <c r="X58" s="29">
        <f t="shared" si="14"/>
        <v>0</v>
      </c>
      <c r="Y58" s="29">
        <f t="shared" si="14"/>
        <v>0</v>
      </c>
      <c r="Z58" s="29">
        <f t="shared" si="14"/>
        <v>0</v>
      </c>
      <c r="AA58" s="29">
        <f t="shared" si="14"/>
        <v>0</v>
      </c>
      <c r="AB58" s="29">
        <f t="shared" si="14"/>
        <v>335.055</v>
      </c>
      <c r="AC58" s="29">
        <f t="shared" si="14"/>
        <v>0</v>
      </c>
      <c r="AD58" s="29">
        <f t="shared" si="14"/>
        <v>0</v>
      </c>
      <c r="AE58" s="29">
        <f t="shared" si="14"/>
        <v>0.046</v>
      </c>
      <c r="AF58" s="29">
        <f t="shared" si="14"/>
        <v>0</v>
      </c>
      <c r="AG58" s="29">
        <f t="shared" si="14"/>
        <v>0</v>
      </c>
      <c r="AH58" s="29">
        <f t="shared" si="14"/>
        <v>0</v>
      </c>
      <c r="AI58" s="29">
        <f>SUM(AI59:AI63)</f>
        <v>0</v>
      </c>
      <c r="AJ58" s="29">
        <f t="shared" si="14"/>
        <v>508.652</v>
      </c>
      <c r="AK58" s="58">
        <f t="shared" si="4"/>
        <v>-235.54800000000017</v>
      </c>
      <c r="AL58" s="55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</row>
    <row r="59" spans="2:37" ht="15.75">
      <c r="B59" s="30" t="s">
        <v>17</v>
      </c>
      <c r="C59" s="31">
        <v>550.2</v>
      </c>
      <c r="D59" s="31"/>
      <c r="E59" s="12"/>
      <c r="F59" s="12"/>
      <c r="G59" s="12"/>
      <c r="H59" s="12"/>
      <c r="I59" s="12"/>
      <c r="J59" s="12"/>
      <c r="K59" s="12"/>
      <c r="L59" s="12"/>
      <c r="M59" s="12"/>
      <c r="N59" s="34"/>
      <c r="O59" s="12"/>
      <c r="P59" s="12"/>
      <c r="Q59" s="12"/>
      <c r="R59" s="12"/>
      <c r="S59" s="12"/>
      <c r="T59" s="12"/>
      <c r="U59" s="12">
        <v>161.53</v>
      </c>
      <c r="V59" s="34"/>
      <c r="W59" s="12"/>
      <c r="X59" s="12"/>
      <c r="Y59" s="12"/>
      <c r="Z59" s="34"/>
      <c r="AA59" s="12"/>
      <c r="AB59" s="12">
        <v>292.662</v>
      </c>
      <c r="AC59" s="12"/>
      <c r="AD59" s="16"/>
      <c r="AE59" s="16"/>
      <c r="AF59" s="16"/>
      <c r="AG59" s="16"/>
      <c r="AH59" s="12"/>
      <c r="AI59" s="12"/>
      <c r="AJ59" s="12">
        <f>SUM(D59:AI59)</f>
        <v>454.192</v>
      </c>
      <c r="AK59" s="58">
        <f t="shared" si="4"/>
        <v>-96.00800000000004</v>
      </c>
    </row>
    <row r="60" spans="2:37" ht="15.75">
      <c r="B60" s="30" t="s">
        <v>25</v>
      </c>
      <c r="C60" s="31">
        <v>0</v>
      </c>
      <c r="D60" s="31"/>
      <c r="E60" s="12"/>
      <c r="F60" s="12"/>
      <c r="G60" s="12"/>
      <c r="H60" s="12"/>
      <c r="I60" s="12"/>
      <c r="J60" s="12"/>
      <c r="K60" s="12"/>
      <c r="L60" s="12"/>
      <c r="M60" s="12"/>
      <c r="N60" s="34"/>
      <c r="O60" s="12"/>
      <c r="P60" s="12"/>
      <c r="Q60" s="12"/>
      <c r="R60" s="12"/>
      <c r="S60" s="12"/>
      <c r="T60" s="12"/>
      <c r="U60" s="12"/>
      <c r="V60" s="34"/>
      <c r="W60" s="12"/>
      <c r="X60" s="12"/>
      <c r="Y60" s="12"/>
      <c r="Z60" s="34"/>
      <c r="AA60" s="12"/>
      <c r="AB60" s="12"/>
      <c r="AC60" s="12"/>
      <c r="AD60" s="16"/>
      <c r="AE60" s="16"/>
      <c r="AF60" s="16"/>
      <c r="AG60" s="16"/>
      <c r="AH60" s="12"/>
      <c r="AI60" s="12"/>
      <c r="AJ60" s="12">
        <f>SUM(D60:AI60)</f>
        <v>0</v>
      </c>
      <c r="AK60" s="58">
        <f t="shared" si="4"/>
        <v>0</v>
      </c>
    </row>
    <row r="61" spans="2:37" ht="15.75">
      <c r="B61" s="30" t="s">
        <v>19</v>
      </c>
      <c r="C61" s="31">
        <v>116.2</v>
      </c>
      <c r="D61" s="31"/>
      <c r="E61" s="12"/>
      <c r="F61" s="12"/>
      <c r="G61" s="12"/>
      <c r="H61" s="12"/>
      <c r="I61" s="12"/>
      <c r="J61" s="12"/>
      <c r="K61" s="12"/>
      <c r="L61" s="12"/>
      <c r="M61" s="12"/>
      <c r="N61" s="16"/>
      <c r="O61" s="12"/>
      <c r="P61" s="12"/>
      <c r="Q61" s="12"/>
      <c r="R61" s="12"/>
      <c r="S61" s="12"/>
      <c r="T61" s="12"/>
      <c r="U61" s="12"/>
      <c r="V61" s="34"/>
      <c r="W61" s="12"/>
      <c r="X61" s="12"/>
      <c r="Y61" s="12"/>
      <c r="Z61" s="12"/>
      <c r="AA61" s="12"/>
      <c r="AB61" s="12">
        <v>25</v>
      </c>
      <c r="AC61" s="12"/>
      <c r="AD61" s="16"/>
      <c r="AE61" s="16"/>
      <c r="AF61" s="16"/>
      <c r="AG61" s="16"/>
      <c r="AH61" s="12"/>
      <c r="AI61" s="12"/>
      <c r="AJ61" s="12">
        <f>SUM(D61:AI61)</f>
        <v>25</v>
      </c>
      <c r="AK61" s="58">
        <f t="shared" si="4"/>
        <v>-91.2</v>
      </c>
    </row>
    <row r="62" spans="2:37" ht="15.75">
      <c r="B62" s="30" t="s">
        <v>30</v>
      </c>
      <c r="C62" s="31">
        <v>32.1</v>
      </c>
      <c r="D62" s="31"/>
      <c r="E62" s="12"/>
      <c r="F62" s="12"/>
      <c r="G62" s="12"/>
      <c r="H62" s="12"/>
      <c r="I62" s="12"/>
      <c r="J62" s="12"/>
      <c r="K62" s="12"/>
      <c r="L62" s="12"/>
      <c r="M62" s="12"/>
      <c r="N62" s="16"/>
      <c r="O62" s="12"/>
      <c r="P62" s="12"/>
      <c r="Q62" s="12"/>
      <c r="R62" s="12"/>
      <c r="S62" s="12"/>
      <c r="T62" s="12"/>
      <c r="U62" s="12">
        <v>11.669</v>
      </c>
      <c r="V62" s="12"/>
      <c r="W62" s="12"/>
      <c r="X62" s="12"/>
      <c r="Y62" s="12"/>
      <c r="Z62" s="12"/>
      <c r="AA62" s="12"/>
      <c r="AB62" s="12">
        <v>16.721</v>
      </c>
      <c r="AC62" s="12"/>
      <c r="AD62" s="16"/>
      <c r="AE62" s="16"/>
      <c r="AF62" s="16"/>
      <c r="AG62" s="12"/>
      <c r="AH62" s="16"/>
      <c r="AI62" s="16"/>
      <c r="AJ62" s="12">
        <f>SUM(D62:AI62)</f>
        <v>28.39</v>
      </c>
      <c r="AK62" s="58">
        <f t="shared" si="4"/>
        <v>-3.710000000000001</v>
      </c>
    </row>
    <row r="63" spans="2:37" ht="15.75">
      <c r="B63" s="30" t="s">
        <v>21</v>
      </c>
      <c r="C63" s="31">
        <v>45.7</v>
      </c>
      <c r="D63" s="31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>
        <v>0.352</v>
      </c>
      <c r="V63" s="12"/>
      <c r="W63" s="12"/>
      <c r="X63" s="12"/>
      <c r="Y63" s="12"/>
      <c r="Z63" s="12"/>
      <c r="AA63" s="12"/>
      <c r="AB63" s="12">
        <v>0.672</v>
      </c>
      <c r="AC63" s="12"/>
      <c r="AD63" s="12"/>
      <c r="AE63" s="12">
        <v>0.046</v>
      </c>
      <c r="AF63" s="12"/>
      <c r="AG63" s="12"/>
      <c r="AH63" s="12"/>
      <c r="AI63" s="12"/>
      <c r="AJ63" s="12">
        <f>SUM(D63:AI63)</f>
        <v>1.07</v>
      </c>
      <c r="AK63" s="58">
        <f t="shared" si="4"/>
        <v>-44.63</v>
      </c>
    </row>
    <row r="64" spans="2:37" ht="29.25" hidden="1">
      <c r="B64" s="28" t="s">
        <v>72</v>
      </c>
      <c r="C64" s="29">
        <f>C65</f>
        <v>0</v>
      </c>
      <c r="D64" s="29">
        <f>D65</f>
        <v>0</v>
      </c>
      <c r="E64" s="29">
        <f>E65</f>
        <v>0</v>
      </c>
      <c r="F64" s="29">
        <f aca="true" t="shared" si="15" ref="F64:AH64">F65</f>
        <v>0</v>
      </c>
      <c r="G64" s="29">
        <f t="shared" si="15"/>
        <v>0</v>
      </c>
      <c r="H64" s="29">
        <f t="shared" si="15"/>
        <v>0</v>
      </c>
      <c r="I64" s="29">
        <f t="shared" si="15"/>
        <v>0</v>
      </c>
      <c r="J64" s="29">
        <f t="shared" si="15"/>
        <v>0</v>
      </c>
      <c r="K64" s="29">
        <f t="shared" si="15"/>
        <v>0</v>
      </c>
      <c r="L64" s="29">
        <f t="shared" si="15"/>
        <v>0</v>
      </c>
      <c r="M64" s="29">
        <f t="shared" si="15"/>
        <v>0</v>
      </c>
      <c r="N64" s="29">
        <f t="shared" si="15"/>
        <v>0</v>
      </c>
      <c r="O64" s="29">
        <f t="shared" si="15"/>
        <v>0</v>
      </c>
      <c r="P64" s="29">
        <f t="shared" si="15"/>
        <v>0</v>
      </c>
      <c r="Q64" s="29">
        <f t="shared" si="15"/>
        <v>0</v>
      </c>
      <c r="R64" s="29">
        <f t="shared" si="15"/>
        <v>0</v>
      </c>
      <c r="S64" s="29">
        <f t="shared" si="15"/>
        <v>0</v>
      </c>
      <c r="T64" s="29">
        <f t="shared" si="15"/>
        <v>0</v>
      </c>
      <c r="U64" s="29">
        <f t="shared" si="15"/>
        <v>0</v>
      </c>
      <c r="V64" s="29">
        <f t="shared" si="15"/>
        <v>0</v>
      </c>
      <c r="W64" s="29">
        <f t="shared" si="15"/>
        <v>0</v>
      </c>
      <c r="X64" s="29">
        <f t="shared" si="15"/>
        <v>0</v>
      </c>
      <c r="Y64" s="29">
        <f t="shared" si="15"/>
        <v>0</v>
      </c>
      <c r="Z64" s="29">
        <f t="shared" si="15"/>
        <v>0</v>
      </c>
      <c r="AA64" s="29">
        <f t="shared" si="15"/>
        <v>0</v>
      </c>
      <c r="AB64" s="29">
        <f t="shared" si="15"/>
        <v>0</v>
      </c>
      <c r="AC64" s="29">
        <f t="shared" si="15"/>
        <v>0</v>
      </c>
      <c r="AD64" s="29">
        <f t="shared" si="15"/>
        <v>0</v>
      </c>
      <c r="AE64" s="29">
        <f t="shared" si="15"/>
        <v>0</v>
      </c>
      <c r="AF64" s="29">
        <f t="shared" si="15"/>
        <v>0</v>
      </c>
      <c r="AG64" s="29">
        <f t="shared" si="15"/>
        <v>0</v>
      </c>
      <c r="AH64" s="29">
        <f t="shared" si="15"/>
        <v>0</v>
      </c>
      <c r="AI64" s="29">
        <f>AI65</f>
        <v>0</v>
      </c>
      <c r="AJ64" s="29">
        <f>AJ65</f>
        <v>0</v>
      </c>
      <c r="AK64" s="58">
        <f t="shared" si="4"/>
        <v>0</v>
      </c>
    </row>
    <row r="65" spans="2:37" ht="15.75" hidden="1">
      <c r="B65" s="30" t="s">
        <v>30</v>
      </c>
      <c r="C65" s="31">
        <v>0</v>
      </c>
      <c r="D65" s="31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6">
        <f>SUM(D65:AI65)</f>
        <v>0</v>
      </c>
      <c r="AK65" s="58">
        <f t="shared" si="4"/>
        <v>0</v>
      </c>
    </row>
    <row r="66" spans="2:37" ht="57.75" hidden="1">
      <c r="B66" s="28" t="s">
        <v>59</v>
      </c>
      <c r="C66" s="29">
        <f>C67</f>
        <v>0</v>
      </c>
      <c r="D66" s="29"/>
      <c r="E66" s="29">
        <f aca="true" t="shared" si="16" ref="E66:AG66">E67</f>
        <v>0</v>
      </c>
      <c r="F66" s="29">
        <f t="shared" si="16"/>
        <v>0</v>
      </c>
      <c r="G66" s="29">
        <f t="shared" si="16"/>
        <v>0</v>
      </c>
      <c r="H66" s="29">
        <f t="shared" si="16"/>
        <v>0</v>
      </c>
      <c r="I66" s="29">
        <f t="shared" si="16"/>
        <v>0</v>
      </c>
      <c r="J66" s="29"/>
      <c r="K66" s="29"/>
      <c r="L66" s="29"/>
      <c r="M66" s="29">
        <f>M67</f>
        <v>0</v>
      </c>
      <c r="N66" s="29">
        <f>N67</f>
        <v>0</v>
      </c>
      <c r="O66" s="29">
        <f>O67</f>
        <v>0</v>
      </c>
      <c r="P66" s="29">
        <f t="shared" si="16"/>
        <v>0</v>
      </c>
      <c r="Q66" s="29"/>
      <c r="R66" s="29"/>
      <c r="S66" s="29">
        <f>S67</f>
        <v>0</v>
      </c>
      <c r="T66" s="29">
        <f t="shared" si="16"/>
        <v>0</v>
      </c>
      <c r="U66" s="29">
        <f t="shared" si="16"/>
        <v>0</v>
      </c>
      <c r="V66" s="29">
        <f t="shared" si="16"/>
        <v>0</v>
      </c>
      <c r="W66" s="29">
        <f t="shared" si="16"/>
        <v>0</v>
      </c>
      <c r="X66" s="29"/>
      <c r="Y66" s="29"/>
      <c r="Z66" s="29">
        <f t="shared" si="16"/>
        <v>0</v>
      </c>
      <c r="AA66" s="29">
        <f t="shared" si="16"/>
        <v>0</v>
      </c>
      <c r="AB66" s="29">
        <f t="shared" si="16"/>
        <v>0</v>
      </c>
      <c r="AC66" s="29">
        <f t="shared" si="16"/>
        <v>0</v>
      </c>
      <c r="AD66" s="29">
        <f t="shared" si="16"/>
        <v>0</v>
      </c>
      <c r="AE66" s="29"/>
      <c r="AF66" s="29"/>
      <c r="AG66" s="29">
        <f t="shared" si="16"/>
        <v>0</v>
      </c>
      <c r="AH66" s="29">
        <f>AH67</f>
        <v>0</v>
      </c>
      <c r="AI66" s="29">
        <f>AI67</f>
        <v>0</v>
      </c>
      <c r="AJ66" s="29">
        <f>AJ67</f>
        <v>0</v>
      </c>
      <c r="AK66" s="58">
        <f t="shared" si="4"/>
        <v>0</v>
      </c>
    </row>
    <row r="67" spans="2:37" ht="15.75" hidden="1">
      <c r="B67" s="36" t="s">
        <v>30</v>
      </c>
      <c r="C67" s="46">
        <v>0</v>
      </c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>
        <f>AH68+AH69</f>
        <v>0</v>
      </c>
      <c r="AI67" s="46">
        <f>AI68+AI69</f>
        <v>0</v>
      </c>
      <c r="AJ67" s="16">
        <f>SUM(E67:AI67)</f>
        <v>0</v>
      </c>
      <c r="AK67" s="58">
        <f t="shared" si="4"/>
        <v>0</v>
      </c>
    </row>
    <row r="68" spans="2:37" ht="15.75">
      <c r="B68" s="28" t="s">
        <v>44</v>
      </c>
      <c r="C68" s="29">
        <f>C69+C70</f>
        <v>2504.5</v>
      </c>
      <c r="D68" s="29">
        <f aca="true" t="shared" si="17" ref="D68:AJ68">D69+D70</f>
        <v>0</v>
      </c>
      <c r="E68" s="29">
        <f t="shared" si="17"/>
        <v>0</v>
      </c>
      <c r="F68" s="29">
        <f t="shared" si="17"/>
        <v>0</v>
      </c>
      <c r="G68" s="29">
        <f t="shared" si="17"/>
        <v>0</v>
      </c>
      <c r="H68" s="29">
        <f t="shared" si="17"/>
        <v>0</v>
      </c>
      <c r="I68" s="29">
        <f t="shared" si="17"/>
        <v>0</v>
      </c>
      <c r="J68" s="29">
        <f t="shared" si="17"/>
        <v>0</v>
      </c>
      <c r="K68" s="29">
        <f t="shared" si="17"/>
        <v>0</v>
      </c>
      <c r="L68" s="29">
        <f t="shared" si="17"/>
        <v>0</v>
      </c>
      <c r="M68" s="29">
        <f t="shared" si="17"/>
        <v>0</v>
      </c>
      <c r="N68" s="29">
        <f t="shared" si="17"/>
        <v>0</v>
      </c>
      <c r="O68" s="29">
        <f t="shared" si="17"/>
        <v>0</v>
      </c>
      <c r="P68" s="29">
        <f t="shared" si="17"/>
        <v>0</v>
      </c>
      <c r="Q68" s="29">
        <f t="shared" si="17"/>
        <v>0</v>
      </c>
      <c r="R68" s="29">
        <f t="shared" si="17"/>
        <v>0</v>
      </c>
      <c r="S68" s="29">
        <f t="shared" si="17"/>
        <v>0</v>
      </c>
      <c r="T68" s="29">
        <f t="shared" si="17"/>
        <v>0</v>
      </c>
      <c r="U68" s="29">
        <f t="shared" si="17"/>
        <v>0</v>
      </c>
      <c r="V68" s="29">
        <f t="shared" si="17"/>
        <v>1475.8</v>
      </c>
      <c r="W68" s="29">
        <f t="shared" si="17"/>
        <v>0</v>
      </c>
      <c r="X68" s="29">
        <f t="shared" si="17"/>
        <v>0</v>
      </c>
      <c r="Y68" s="29">
        <f t="shared" si="17"/>
        <v>0</v>
      </c>
      <c r="Z68" s="29">
        <f t="shared" si="17"/>
        <v>0</v>
      </c>
      <c r="AA68" s="29">
        <f t="shared" si="17"/>
        <v>0</v>
      </c>
      <c r="AB68" s="29">
        <f t="shared" si="17"/>
        <v>0</v>
      </c>
      <c r="AC68" s="29">
        <f t="shared" si="17"/>
        <v>0</v>
      </c>
      <c r="AD68" s="29">
        <f t="shared" si="17"/>
        <v>0</v>
      </c>
      <c r="AE68" s="29">
        <f t="shared" si="17"/>
        <v>0</v>
      </c>
      <c r="AF68" s="29">
        <f t="shared" si="17"/>
        <v>0</v>
      </c>
      <c r="AG68" s="29">
        <f t="shared" si="17"/>
        <v>0</v>
      </c>
      <c r="AH68" s="29">
        <f t="shared" si="17"/>
        <v>0</v>
      </c>
      <c r="AI68" s="29">
        <f>AI69+AI70</f>
        <v>0</v>
      </c>
      <c r="AJ68" s="29">
        <f t="shared" si="17"/>
        <v>1475.8</v>
      </c>
      <c r="AK68" s="58">
        <f t="shared" si="4"/>
        <v>-1028.7</v>
      </c>
    </row>
    <row r="69" spans="2:37" ht="15.75">
      <c r="B69" s="36" t="s">
        <v>45</v>
      </c>
      <c r="C69" s="22">
        <v>77.25</v>
      </c>
      <c r="D69" s="22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>
        <v>1475.8</v>
      </c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>
        <f>SUM(D69:AI69)</f>
        <v>1475.8</v>
      </c>
      <c r="AK69" s="58">
        <f t="shared" si="4"/>
        <v>1398.55</v>
      </c>
    </row>
    <row r="70" spans="2:37" ht="15.75">
      <c r="B70" s="36" t="s">
        <v>30</v>
      </c>
      <c r="C70" s="22">
        <v>2427.25</v>
      </c>
      <c r="D70" s="22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>
        <f>SUM(D70:AI70)</f>
        <v>0</v>
      </c>
      <c r="AK70" s="58">
        <f t="shared" si="4"/>
        <v>-2427.25</v>
      </c>
    </row>
    <row r="71" spans="2:37" ht="15.75">
      <c r="B71" s="28" t="s">
        <v>46</v>
      </c>
      <c r="C71" s="29">
        <f>C72+C73+C74</f>
        <v>145.5</v>
      </c>
      <c r="D71" s="29">
        <f aca="true" t="shared" si="18" ref="D71:AJ71">D72+D73+D74</f>
        <v>0</v>
      </c>
      <c r="E71" s="29">
        <f t="shared" si="18"/>
        <v>0</v>
      </c>
      <c r="F71" s="29">
        <f t="shared" si="18"/>
        <v>0</v>
      </c>
      <c r="G71" s="29">
        <f t="shared" si="18"/>
        <v>0</v>
      </c>
      <c r="H71" s="29">
        <f t="shared" si="18"/>
        <v>0</v>
      </c>
      <c r="I71" s="29">
        <f t="shared" si="18"/>
        <v>0</v>
      </c>
      <c r="J71" s="29">
        <f t="shared" si="18"/>
        <v>0</v>
      </c>
      <c r="K71" s="29">
        <f t="shared" si="18"/>
        <v>0</v>
      </c>
      <c r="L71" s="29">
        <f t="shared" si="18"/>
        <v>0</v>
      </c>
      <c r="M71" s="29">
        <f t="shared" si="18"/>
        <v>0</v>
      </c>
      <c r="N71" s="29">
        <f t="shared" si="18"/>
        <v>0</v>
      </c>
      <c r="O71" s="29">
        <f t="shared" si="18"/>
        <v>0</v>
      </c>
      <c r="P71" s="29">
        <f t="shared" si="18"/>
        <v>0</v>
      </c>
      <c r="Q71" s="29">
        <f t="shared" si="18"/>
        <v>0</v>
      </c>
      <c r="R71" s="29">
        <f t="shared" si="18"/>
        <v>0</v>
      </c>
      <c r="S71" s="29">
        <f t="shared" si="18"/>
        <v>0</v>
      </c>
      <c r="T71" s="29">
        <f t="shared" si="18"/>
        <v>0</v>
      </c>
      <c r="U71" s="29">
        <f t="shared" si="18"/>
        <v>0</v>
      </c>
      <c r="V71" s="29">
        <f t="shared" si="18"/>
        <v>0</v>
      </c>
      <c r="W71" s="29">
        <f t="shared" si="18"/>
        <v>0</v>
      </c>
      <c r="X71" s="29">
        <f t="shared" si="18"/>
        <v>0</v>
      </c>
      <c r="Y71" s="29">
        <f t="shared" si="18"/>
        <v>0</v>
      </c>
      <c r="Z71" s="29">
        <f t="shared" si="18"/>
        <v>0</v>
      </c>
      <c r="AA71" s="29">
        <f t="shared" si="18"/>
        <v>0</v>
      </c>
      <c r="AB71" s="29">
        <f t="shared" si="18"/>
        <v>0</v>
      </c>
      <c r="AC71" s="29">
        <f t="shared" si="18"/>
        <v>25</v>
      </c>
      <c r="AD71" s="29">
        <f t="shared" si="18"/>
        <v>0</v>
      </c>
      <c r="AE71" s="29">
        <f t="shared" si="18"/>
        <v>0</v>
      </c>
      <c r="AF71" s="29">
        <f t="shared" si="18"/>
        <v>0</v>
      </c>
      <c r="AG71" s="29">
        <f t="shared" si="18"/>
        <v>0</v>
      </c>
      <c r="AH71" s="29">
        <f t="shared" si="18"/>
        <v>0</v>
      </c>
      <c r="AI71" s="29">
        <f t="shared" si="18"/>
        <v>0</v>
      </c>
      <c r="AJ71" s="29">
        <f t="shared" si="18"/>
        <v>25</v>
      </c>
      <c r="AK71" s="58">
        <f t="shared" si="4"/>
        <v>-120.5</v>
      </c>
    </row>
    <row r="72" spans="2:37" ht="15.75">
      <c r="B72" s="30" t="s">
        <v>19</v>
      </c>
      <c r="C72" s="22">
        <v>145.5</v>
      </c>
      <c r="D72" s="22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>
        <v>25</v>
      </c>
      <c r="AD72" s="16"/>
      <c r="AE72" s="16"/>
      <c r="AF72" s="16"/>
      <c r="AG72" s="16"/>
      <c r="AH72" s="16"/>
      <c r="AI72" s="16"/>
      <c r="AJ72" s="16">
        <f>SUM(D72:AI72)</f>
        <v>25</v>
      </c>
      <c r="AK72" s="58">
        <f t="shared" si="4"/>
        <v>-120.5</v>
      </c>
    </row>
    <row r="73" spans="2:37" ht="15.75">
      <c r="B73" s="30" t="s">
        <v>30</v>
      </c>
      <c r="C73" s="22">
        <v>0</v>
      </c>
      <c r="D73" s="22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>
        <f>SUM(D73:AI73)</f>
        <v>0</v>
      </c>
      <c r="AK73" s="58">
        <f t="shared" si="4"/>
        <v>0</v>
      </c>
    </row>
    <row r="74" spans="2:37" ht="15.75">
      <c r="B74" s="30" t="s">
        <v>21</v>
      </c>
      <c r="C74" s="22">
        <v>0</v>
      </c>
      <c r="D74" s="22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>
        <f>SUM(D74:AI74)</f>
        <v>0</v>
      </c>
      <c r="AK74" s="58">
        <f t="shared" si="4"/>
        <v>0</v>
      </c>
    </row>
    <row r="75" spans="2:37" ht="14.25" customHeight="1" hidden="1">
      <c r="B75" s="37" t="s">
        <v>47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>
        <f>SUM(E75:AI75)</f>
        <v>0</v>
      </c>
      <c r="AK75" s="58">
        <f t="shared" si="4"/>
        <v>0</v>
      </c>
    </row>
    <row r="76" spans="2:72" s="48" customFormat="1" ht="28.5">
      <c r="B76" s="49" t="s">
        <v>63</v>
      </c>
      <c r="C76" s="50">
        <v>100</v>
      </c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>
        <f>SUM(E76:AI76)</f>
        <v>0</v>
      </c>
      <c r="AK76" s="59"/>
      <c r="AL76" s="67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</row>
    <row r="77" spans="2:72" s="19" customFormat="1" ht="15.75">
      <c r="B77" s="37" t="s">
        <v>70</v>
      </c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>
        <f>SUM(D77:AI77)</f>
        <v>0</v>
      </c>
      <c r="AK77" s="58">
        <f>AJ77-C77</f>
        <v>0</v>
      </c>
      <c r="AL77" s="61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</row>
    <row r="78" spans="1:38" ht="15.75">
      <c r="A78" s="1">
        <v>170703</v>
      </c>
      <c r="B78" s="28" t="s">
        <v>48</v>
      </c>
      <c r="C78" s="29">
        <f>C79</f>
        <v>0</v>
      </c>
      <c r="D78" s="29">
        <f aca="true" t="shared" si="19" ref="D78:AJ78">D79</f>
        <v>0</v>
      </c>
      <c r="E78" s="29">
        <f t="shared" si="19"/>
        <v>0</v>
      </c>
      <c r="F78" s="29">
        <f t="shared" si="19"/>
        <v>0</v>
      </c>
      <c r="G78" s="29">
        <f t="shared" si="19"/>
        <v>0</v>
      </c>
      <c r="H78" s="29">
        <f t="shared" si="19"/>
        <v>0</v>
      </c>
      <c r="I78" s="29">
        <f t="shared" si="19"/>
        <v>0</v>
      </c>
      <c r="J78" s="29">
        <f t="shared" si="19"/>
        <v>0</v>
      </c>
      <c r="K78" s="29">
        <f t="shared" si="19"/>
        <v>0</v>
      </c>
      <c r="L78" s="29">
        <f t="shared" si="19"/>
        <v>0</v>
      </c>
      <c r="M78" s="29">
        <f t="shared" si="19"/>
        <v>0</v>
      </c>
      <c r="N78" s="29">
        <f t="shared" si="19"/>
        <v>0</v>
      </c>
      <c r="O78" s="29">
        <f t="shared" si="19"/>
        <v>0</v>
      </c>
      <c r="P78" s="29">
        <f t="shared" si="19"/>
        <v>0</v>
      </c>
      <c r="Q78" s="29">
        <f t="shared" si="19"/>
        <v>0</v>
      </c>
      <c r="R78" s="29">
        <f t="shared" si="19"/>
        <v>0</v>
      </c>
      <c r="S78" s="29">
        <f t="shared" si="19"/>
        <v>0</v>
      </c>
      <c r="T78" s="29">
        <f t="shared" si="19"/>
        <v>0</v>
      </c>
      <c r="U78" s="29">
        <f t="shared" si="19"/>
        <v>0</v>
      </c>
      <c r="V78" s="29">
        <f t="shared" si="19"/>
        <v>0</v>
      </c>
      <c r="W78" s="29">
        <f t="shared" si="19"/>
        <v>0</v>
      </c>
      <c r="X78" s="29">
        <f t="shared" si="19"/>
        <v>0</v>
      </c>
      <c r="Y78" s="29">
        <f t="shared" si="19"/>
        <v>0</v>
      </c>
      <c r="Z78" s="29">
        <f t="shared" si="19"/>
        <v>0</v>
      </c>
      <c r="AA78" s="29">
        <f t="shared" si="19"/>
        <v>0</v>
      </c>
      <c r="AB78" s="29">
        <f t="shared" si="19"/>
        <v>0</v>
      </c>
      <c r="AC78" s="29">
        <f t="shared" si="19"/>
        <v>0</v>
      </c>
      <c r="AD78" s="29">
        <f t="shared" si="19"/>
        <v>0</v>
      </c>
      <c r="AE78" s="29">
        <f t="shared" si="19"/>
        <v>0</v>
      </c>
      <c r="AF78" s="29">
        <f t="shared" si="19"/>
        <v>0</v>
      </c>
      <c r="AG78" s="29">
        <f t="shared" si="19"/>
        <v>0</v>
      </c>
      <c r="AH78" s="29">
        <f t="shared" si="19"/>
        <v>0</v>
      </c>
      <c r="AI78" s="29">
        <f t="shared" si="19"/>
        <v>0</v>
      </c>
      <c r="AJ78" s="29">
        <f t="shared" si="19"/>
        <v>0</v>
      </c>
      <c r="AK78" s="58">
        <f t="shared" si="4"/>
        <v>0</v>
      </c>
      <c r="AL78" s="61"/>
    </row>
    <row r="79" spans="2:72" s="19" customFormat="1" ht="15.75">
      <c r="B79" s="36" t="s">
        <v>45</v>
      </c>
      <c r="C79" s="22">
        <v>0</v>
      </c>
      <c r="D79" s="22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>
        <f>SUM(D79:AI79)</f>
        <v>0</v>
      </c>
      <c r="AK79" s="58">
        <f t="shared" si="4"/>
        <v>0</v>
      </c>
      <c r="AL79" s="61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</row>
    <row r="80" spans="2:72" s="19" customFormat="1" ht="57">
      <c r="B80" s="37" t="s">
        <v>71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>
        <v>0</v>
      </c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>
        <f>SUM(D80:AI80)</f>
        <v>0</v>
      </c>
      <c r="AK80" s="58">
        <f t="shared" si="4"/>
        <v>0</v>
      </c>
      <c r="AL80" s="61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</row>
    <row r="81" spans="2:72" s="19" customFormat="1" ht="15.75">
      <c r="B81" s="37" t="s">
        <v>49</v>
      </c>
      <c r="C81" s="29">
        <v>0</v>
      </c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>
        <f aca="true" t="shared" si="20" ref="AJ81:AJ92">SUM(D81:AI81)</f>
        <v>0</v>
      </c>
      <c r="AK81" s="58">
        <f t="shared" si="4"/>
        <v>0</v>
      </c>
      <c r="AL81" s="61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</row>
    <row r="82" spans="2:72" s="19" customFormat="1" ht="15.75">
      <c r="B82" s="37" t="s">
        <v>50</v>
      </c>
      <c r="C82" s="29">
        <v>77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>
        <f t="shared" si="20"/>
        <v>0</v>
      </c>
      <c r="AK82" s="58">
        <f t="shared" si="4"/>
        <v>-77</v>
      </c>
      <c r="AL82" s="61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</row>
    <row r="83" spans="2:72" s="19" customFormat="1" ht="41.25" customHeight="1" hidden="1">
      <c r="B83" s="37" t="s">
        <v>65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>
        <f t="shared" si="20"/>
        <v>0</v>
      </c>
      <c r="AK83" s="58"/>
      <c r="AL83" s="61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</row>
    <row r="84" spans="2:72" s="19" customFormat="1" ht="15.75">
      <c r="B84" s="37" t="s">
        <v>57</v>
      </c>
      <c r="C84" s="29">
        <v>236</v>
      </c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>
        <v>76.286</v>
      </c>
      <c r="R84" s="29"/>
      <c r="S84" s="29"/>
      <c r="T84" s="29"/>
      <c r="U84" s="29"/>
      <c r="V84" s="29"/>
      <c r="W84" s="29"/>
      <c r="X84" s="29">
        <v>1.599</v>
      </c>
      <c r="Y84" s="29"/>
      <c r="Z84" s="29"/>
      <c r="AA84" s="29"/>
      <c r="AB84" s="29">
        <v>101.531</v>
      </c>
      <c r="AC84" s="29"/>
      <c r="AD84" s="29"/>
      <c r="AE84" s="29"/>
      <c r="AF84" s="29"/>
      <c r="AG84" s="29"/>
      <c r="AH84" s="29"/>
      <c r="AI84" s="29"/>
      <c r="AJ84" s="29">
        <f t="shared" si="20"/>
        <v>179.416</v>
      </c>
      <c r="AK84" s="58">
        <f t="shared" si="4"/>
        <v>-56.584</v>
      </c>
      <c r="AL84" s="61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</row>
    <row r="85" spans="2:72" s="19" customFormat="1" ht="15.75">
      <c r="B85" s="37" t="s">
        <v>51</v>
      </c>
      <c r="C85" s="29">
        <v>0</v>
      </c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>
        <f t="shared" si="20"/>
        <v>0</v>
      </c>
      <c r="AK85" s="58">
        <f t="shared" si="4"/>
        <v>0</v>
      </c>
      <c r="AL85" s="61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</row>
    <row r="86" spans="1:72" s="1" customFormat="1" ht="15.75">
      <c r="A86" s="1">
        <v>250102</v>
      </c>
      <c r="B86" s="28" t="s">
        <v>52</v>
      </c>
      <c r="C86" s="29">
        <v>229.379</v>
      </c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>
        <f t="shared" si="20"/>
        <v>0</v>
      </c>
      <c r="AK86" s="58">
        <f t="shared" si="4"/>
        <v>-229.379</v>
      </c>
      <c r="AL86" s="56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</row>
    <row r="87" spans="2:72" s="1" customFormat="1" ht="100.5">
      <c r="B87" s="28" t="s">
        <v>69</v>
      </c>
      <c r="C87" s="29">
        <v>0</v>
      </c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>
        <f t="shared" si="20"/>
        <v>0</v>
      </c>
      <c r="AK87" s="58">
        <f t="shared" si="4"/>
        <v>0</v>
      </c>
      <c r="AL87" s="56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</row>
    <row r="88" spans="2:72" s="1" customFormat="1" ht="42.75" customHeight="1">
      <c r="B88" s="28" t="s">
        <v>62</v>
      </c>
      <c r="C88" s="29">
        <v>50</v>
      </c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>
        <v>50</v>
      </c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>
        <f t="shared" si="20"/>
        <v>50</v>
      </c>
      <c r="AK88" s="58">
        <f aca="true" t="shared" si="21" ref="AK88:AK100">AJ88-C88</f>
        <v>0</v>
      </c>
      <c r="AL88" s="56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</row>
    <row r="89" spans="2:72" s="1" customFormat="1" ht="18" customHeight="1" hidden="1">
      <c r="B89" s="28" t="s">
        <v>62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>
        <f t="shared" si="20"/>
        <v>0</v>
      </c>
      <c r="AK89" s="58">
        <f t="shared" si="21"/>
        <v>0</v>
      </c>
      <c r="AL89" s="56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</row>
    <row r="90" spans="2:72" s="1" customFormat="1" ht="57.75" hidden="1">
      <c r="B90" s="28" t="s">
        <v>53</v>
      </c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>
        <f t="shared" si="20"/>
        <v>0</v>
      </c>
      <c r="AK90" s="58">
        <f t="shared" si="21"/>
        <v>0</v>
      </c>
      <c r="AL90" s="56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</row>
    <row r="91" spans="2:72" s="1" customFormat="1" ht="57.75">
      <c r="B91" s="28" t="s">
        <v>68</v>
      </c>
      <c r="C91" s="29">
        <v>0</v>
      </c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>
        <f>SUM(D91:AI91)</f>
        <v>0</v>
      </c>
      <c r="AK91" s="58">
        <f>AJ91-C91</f>
        <v>0</v>
      </c>
      <c r="AL91" s="56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</row>
    <row r="92" spans="2:72" s="1" customFormat="1" ht="43.5">
      <c r="B92" s="28" t="s">
        <v>54</v>
      </c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>
        <f t="shared" si="20"/>
        <v>0</v>
      </c>
      <c r="AK92" s="58">
        <f t="shared" si="21"/>
        <v>0</v>
      </c>
      <c r="AL92" s="56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</row>
    <row r="93" spans="2:72" s="1" customFormat="1" ht="15.75">
      <c r="B93" s="38" t="s">
        <v>55</v>
      </c>
      <c r="C93" s="39">
        <f>SUM(C94:C100)</f>
        <v>46476.909</v>
      </c>
      <c r="D93" s="39">
        <f aca="true" t="shared" si="22" ref="D93:AH93">SUM(D94:D100)</f>
        <v>0</v>
      </c>
      <c r="E93" s="39">
        <f t="shared" si="22"/>
        <v>0</v>
      </c>
      <c r="F93" s="39">
        <f t="shared" si="22"/>
        <v>0</v>
      </c>
      <c r="G93" s="39">
        <f t="shared" si="22"/>
        <v>0</v>
      </c>
      <c r="H93" s="39">
        <f t="shared" si="22"/>
        <v>0</v>
      </c>
      <c r="I93" s="39">
        <f t="shared" si="22"/>
        <v>0</v>
      </c>
      <c r="J93" s="39">
        <f t="shared" si="22"/>
        <v>0</v>
      </c>
      <c r="K93" s="39">
        <f t="shared" si="22"/>
        <v>0</v>
      </c>
      <c r="L93" s="39">
        <f t="shared" si="22"/>
        <v>0</v>
      </c>
      <c r="M93" s="39">
        <f t="shared" si="22"/>
        <v>0</v>
      </c>
      <c r="N93" s="39">
        <f t="shared" si="22"/>
        <v>0</v>
      </c>
      <c r="O93" s="39">
        <f t="shared" si="22"/>
        <v>1037.445</v>
      </c>
      <c r="P93" s="39">
        <f t="shared" si="22"/>
        <v>242.486</v>
      </c>
      <c r="Q93" s="39">
        <f t="shared" si="22"/>
        <v>6820.318</v>
      </c>
      <c r="R93" s="39">
        <f t="shared" si="22"/>
        <v>0</v>
      </c>
      <c r="S93" s="39">
        <f t="shared" si="22"/>
        <v>0</v>
      </c>
      <c r="T93" s="39">
        <f t="shared" si="22"/>
        <v>0</v>
      </c>
      <c r="U93" s="39">
        <f t="shared" si="22"/>
        <v>1790.8990000000001</v>
      </c>
      <c r="V93" s="39">
        <f t="shared" si="22"/>
        <v>1646.397</v>
      </c>
      <c r="W93" s="39">
        <f t="shared" si="22"/>
        <v>0</v>
      </c>
      <c r="X93" s="39">
        <f t="shared" si="22"/>
        <v>409.18199999999996</v>
      </c>
      <c r="Y93" s="39">
        <f t="shared" si="22"/>
        <v>0</v>
      </c>
      <c r="Z93" s="39">
        <f t="shared" si="22"/>
        <v>0</v>
      </c>
      <c r="AA93" s="39">
        <f t="shared" si="22"/>
        <v>0</v>
      </c>
      <c r="AB93" s="39">
        <f t="shared" si="22"/>
        <v>18471.868000000002</v>
      </c>
      <c r="AC93" s="39">
        <f t="shared" si="22"/>
        <v>6032.918999999999</v>
      </c>
      <c r="AD93" s="39">
        <f t="shared" si="22"/>
        <v>0</v>
      </c>
      <c r="AE93" s="39">
        <f t="shared" si="22"/>
        <v>0.046</v>
      </c>
      <c r="AF93" s="39">
        <f t="shared" si="22"/>
        <v>0</v>
      </c>
      <c r="AG93" s="39">
        <f t="shared" si="22"/>
        <v>0</v>
      </c>
      <c r="AH93" s="39">
        <f t="shared" si="22"/>
        <v>0</v>
      </c>
      <c r="AI93" s="39">
        <f>SUM(AI94:AI100)</f>
        <v>0</v>
      </c>
      <c r="AJ93" s="39">
        <f>SUM(AJ94:AJ100)</f>
        <v>36451.56</v>
      </c>
      <c r="AK93" s="58">
        <f t="shared" si="21"/>
        <v>-10025.349000000002</v>
      </c>
      <c r="AL93" s="55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</row>
    <row r="94" spans="1:72" s="5" customFormat="1" ht="15.75">
      <c r="A94" s="2"/>
      <c r="B94" s="30" t="s">
        <v>17</v>
      </c>
      <c r="C94" s="31">
        <f aca="true" t="shared" si="23" ref="C94:AJ94">C20+C39+C44+C48+C52+C55+C59+C26</f>
        <v>27031.075</v>
      </c>
      <c r="D94" s="31">
        <f t="shared" si="23"/>
        <v>0</v>
      </c>
      <c r="E94" s="31">
        <f t="shared" si="23"/>
        <v>0</v>
      </c>
      <c r="F94" s="31">
        <f t="shared" si="23"/>
        <v>0</v>
      </c>
      <c r="G94" s="31">
        <f t="shared" si="23"/>
        <v>0</v>
      </c>
      <c r="H94" s="31">
        <f t="shared" si="23"/>
        <v>0</v>
      </c>
      <c r="I94" s="31">
        <f t="shared" si="23"/>
        <v>0</v>
      </c>
      <c r="J94" s="31">
        <f t="shared" si="23"/>
        <v>0</v>
      </c>
      <c r="K94" s="31">
        <f t="shared" si="23"/>
        <v>0</v>
      </c>
      <c r="L94" s="31">
        <f t="shared" si="23"/>
        <v>0</v>
      </c>
      <c r="M94" s="31">
        <f t="shared" si="23"/>
        <v>0</v>
      </c>
      <c r="N94" s="31">
        <f t="shared" si="23"/>
        <v>0</v>
      </c>
      <c r="O94" s="31">
        <f t="shared" si="23"/>
        <v>1037.445</v>
      </c>
      <c r="P94" s="31">
        <f t="shared" si="23"/>
        <v>242.486</v>
      </c>
      <c r="Q94" s="31">
        <f t="shared" si="23"/>
        <v>6744.032</v>
      </c>
      <c r="R94" s="31">
        <f t="shared" si="23"/>
        <v>0</v>
      </c>
      <c r="S94" s="31">
        <f t="shared" si="23"/>
        <v>0</v>
      </c>
      <c r="T94" s="31">
        <f t="shared" si="23"/>
        <v>0</v>
      </c>
      <c r="U94" s="31">
        <f t="shared" si="23"/>
        <v>1774.056</v>
      </c>
      <c r="V94" s="31">
        <f>V20+V39+V44+V48+V52+V55+V59+V26</f>
        <v>59.626</v>
      </c>
      <c r="W94" s="31">
        <f t="shared" si="23"/>
        <v>0</v>
      </c>
      <c r="X94" s="31">
        <f t="shared" si="23"/>
        <v>69.962</v>
      </c>
      <c r="Y94" s="31">
        <f t="shared" si="23"/>
        <v>0</v>
      </c>
      <c r="Z94" s="31">
        <f t="shared" si="23"/>
        <v>0</v>
      </c>
      <c r="AA94" s="31">
        <f t="shared" si="23"/>
        <v>0</v>
      </c>
      <c r="AB94" s="31">
        <f t="shared" si="23"/>
        <v>9056.864</v>
      </c>
      <c r="AC94" s="31">
        <f t="shared" si="23"/>
        <v>5213.418</v>
      </c>
      <c r="AD94" s="31">
        <f t="shared" si="23"/>
        <v>0</v>
      </c>
      <c r="AE94" s="31">
        <f t="shared" si="23"/>
        <v>0</v>
      </c>
      <c r="AF94" s="31">
        <f t="shared" si="23"/>
        <v>0</v>
      </c>
      <c r="AG94" s="31">
        <f t="shared" si="23"/>
        <v>0</v>
      </c>
      <c r="AH94" s="31">
        <f t="shared" si="23"/>
        <v>0</v>
      </c>
      <c r="AI94" s="31">
        <f t="shared" si="23"/>
        <v>0</v>
      </c>
      <c r="AJ94" s="31">
        <f t="shared" si="23"/>
        <v>24197.889000000003</v>
      </c>
      <c r="AK94" s="58">
        <f t="shared" si="21"/>
        <v>-2833.185999999998</v>
      </c>
      <c r="AL94" s="55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</row>
    <row r="95" spans="1:72" s="5" customFormat="1" ht="15.75">
      <c r="A95" s="2"/>
      <c r="B95" s="30" t="s">
        <v>25</v>
      </c>
      <c r="C95" s="31">
        <f aca="true" t="shared" si="24" ref="C95:AJ95">C27+C40+C60</f>
        <v>0</v>
      </c>
      <c r="D95" s="31">
        <f t="shared" si="24"/>
        <v>0</v>
      </c>
      <c r="E95" s="31">
        <f t="shared" si="24"/>
        <v>0</v>
      </c>
      <c r="F95" s="31">
        <f t="shared" si="24"/>
        <v>0</v>
      </c>
      <c r="G95" s="31">
        <f t="shared" si="24"/>
        <v>0</v>
      </c>
      <c r="H95" s="31">
        <f t="shared" si="24"/>
        <v>0</v>
      </c>
      <c r="I95" s="31">
        <f t="shared" si="24"/>
        <v>0</v>
      </c>
      <c r="J95" s="31">
        <f t="shared" si="24"/>
        <v>0</v>
      </c>
      <c r="K95" s="31">
        <f t="shared" si="24"/>
        <v>0</v>
      </c>
      <c r="L95" s="31">
        <f t="shared" si="24"/>
        <v>0</v>
      </c>
      <c r="M95" s="31">
        <f t="shared" si="24"/>
        <v>0</v>
      </c>
      <c r="N95" s="31">
        <f t="shared" si="24"/>
        <v>0</v>
      </c>
      <c r="O95" s="31">
        <f t="shared" si="24"/>
        <v>0</v>
      </c>
      <c r="P95" s="31">
        <f t="shared" si="24"/>
        <v>0</v>
      </c>
      <c r="Q95" s="31">
        <f t="shared" si="24"/>
        <v>0</v>
      </c>
      <c r="R95" s="31">
        <f t="shared" si="24"/>
        <v>0</v>
      </c>
      <c r="S95" s="31">
        <f t="shared" si="24"/>
        <v>0</v>
      </c>
      <c r="T95" s="31">
        <f t="shared" si="24"/>
        <v>0</v>
      </c>
      <c r="U95" s="31">
        <f t="shared" si="24"/>
        <v>0</v>
      </c>
      <c r="V95" s="31">
        <f t="shared" si="24"/>
        <v>0</v>
      </c>
      <c r="W95" s="31">
        <f t="shared" si="24"/>
        <v>0</v>
      </c>
      <c r="X95" s="31">
        <f t="shared" si="24"/>
        <v>0</v>
      </c>
      <c r="Y95" s="31">
        <f t="shared" si="24"/>
        <v>0</v>
      </c>
      <c r="Z95" s="31">
        <f t="shared" si="24"/>
        <v>0</v>
      </c>
      <c r="AA95" s="31">
        <f t="shared" si="24"/>
        <v>0</v>
      </c>
      <c r="AB95" s="31">
        <f t="shared" si="24"/>
        <v>0</v>
      </c>
      <c r="AC95" s="31">
        <f t="shared" si="24"/>
        <v>0</v>
      </c>
      <c r="AD95" s="31">
        <f t="shared" si="24"/>
        <v>0</v>
      </c>
      <c r="AE95" s="31">
        <f t="shared" si="24"/>
        <v>0</v>
      </c>
      <c r="AF95" s="31">
        <f t="shared" si="24"/>
        <v>0</v>
      </c>
      <c r="AG95" s="31">
        <f t="shared" si="24"/>
        <v>0</v>
      </c>
      <c r="AH95" s="31">
        <f t="shared" si="24"/>
        <v>0</v>
      </c>
      <c r="AI95" s="31">
        <f t="shared" si="24"/>
        <v>0</v>
      </c>
      <c r="AJ95" s="31">
        <f t="shared" si="24"/>
        <v>0</v>
      </c>
      <c r="AK95" s="58">
        <f t="shared" si="21"/>
        <v>0</v>
      </c>
      <c r="AL95" s="55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</row>
    <row r="96" spans="1:72" s="5" customFormat="1" ht="15.75">
      <c r="A96" s="2"/>
      <c r="B96" s="30" t="s">
        <v>27</v>
      </c>
      <c r="C96" s="31">
        <f aca="true" t="shared" si="25" ref="C96:AJ96">C28</f>
        <v>1043.125</v>
      </c>
      <c r="D96" s="31">
        <f t="shared" si="25"/>
        <v>0</v>
      </c>
      <c r="E96" s="31">
        <f t="shared" si="25"/>
        <v>0</v>
      </c>
      <c r="F96" s="31">
        <f t="shared" si="25"/>
        <v>0</v>
      </c>
      <c r="G96" s="31">
        <f t="shared" si="25"/>
        <v>0</v>
      </c>
      <c r="H96" s="31">
        <f t="shared" si="25"/>
        <v>0</v>
      </c>
      <c r="I96" s="31">
        <f t="shared" si="25"/>
        <v>0</v>
      </c>
      <c r="J96" s="31">
        <f t="shared" si="25"/>
        <v>0</v>
      </c>
      <c r="K96" s="31">
        <f t="shared" si="25"/>
        <v>0</v>
      </c>
      <c r="L96" s="31">
        <f t="shared" si="25"/>
        <v>0</v>
      </c>
      <c r="M96" s="31">
        <f t="shared" si="25"/>
        <v>0</v>
      </c>
      <c r="N96" s="31">
        <f t="shared" si="25"/>
        <v>0</v>
      </c>
      <c r="O96" s="31">
        <f t="shared" si="25"/>
        <v>0</v>
      </c>
      <c r="P96" s="31">
        <f t="shared" si="25"/>
        <v>0</v>
      </c>
      <c r="Q96" s="31">
        <f t="shared" si="25"/>
        <v>0</v>
      </c>
      <c r="R96" s="31">
        <f t="shared" si="25"/>
        <v>0</v>
      </c>
      <c r="S96" s="31">
        <f t="shared" si="25"/>
        <v>0</v>
      </c>
      <c r="T96" s="31">
        <f t="shared" si="25"/>
        <v>0</v>
      </c>
      <c r="U96" s="31">
        <f t="shared" si="25"/>
        <v>1.816</v>
      </c>
      <c r="V96" s="31">
        <f t="shared" si="25"/>
        <v>32.57</v>
      </c>
      <c r="W96" s="31">
        <f t="shared" si="25"/>
        <v>0</v>
      </c>
      <c r="X96" s="31">
        <f t="shared" si="25"/>
        <v>94.652</v>
      </c>
      <c r="Y96" s="31">
        <f t="shared" si="25"/>
        <v>0</v>
      </c>
      <c r="Z96" s="31">
        <f t="shared" si="25"/>
        <v>0</v>
      </c>
      <c r="AA96" s="31">
        <f t="shared" si="25"/>
        <v>0</v>
      </c>
      <c r="AB96" s="31">
        <f t="shared" si="25"/>
        <v>119.734</v>
      </c>
      <c r="AC96" s="31">
        <f t="shared" si="25"/>
        <v>176.026</v>
      </c>
      <c r="AD96" s="31">
        <f t="shared" si="25"/>
        <v>0</v>
      </c>
      <c r="AE96" s="31">
        <f t="shared" si="25"/>
        <v>0</v>
      </c>
      <c r="AF96" s="31">
        <f t="shared" si="25"/>
        <v>0</v>
      </c>
      <c r="AG96" s="31">
        <f t="shared" si="25"/>
        <v>0</v>
      </c>
      <c r="AH96" s="31">
        <f t="shared" si="25"/>
        <v>0</v>
      </c>
      <c r="AI96" s="31">
        <f t="shared" si="25"/>
        <v>0</v>
      </c>
      <c r="AJ96" s="31">
        <f t="shared" si="25"/>
        <v>424.798</v>
      </c>
      <c r="AK96" s="58">
        <f t="shared" si="21"/>
        <v>-618.327</v>
      </c>
      <c r="AL96" s="55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</row>
    <row r="97" spans="1:72" s="5" customFormat="1" ht="15.75">
      <c r="A97" s="2"/>
      <c r="B97" s="30" t="s">
        <v>19</v>
      </c>
      <c r="C97" s="31">
        <f aca="true" t="shared" si="26" ref="C97:AJ97">C21+C29+C41+C45+C49+C56+C61+C72</f>
        <v>9439.776</v>
      </c>
      <c r="D97" s="31">
        <f t="shared" si="26"/>
        <v>0</v>
      </c>
      <c r="E97" s="31">
        <f t="shared" si="26"/>
        <v>0</v>
      </c>
      <c r="F97" s="31">
        <f t="shared" si="26"/>
        <v>0</v>
      </c>
      <c r="G97" s="31">
        <f t="shared" si="26"/>
        <v>0</v>
      </c>
      <c r="H97" s="31">
        <f t="shared" si="26"/>
        <v>0</v>
      </c>
      <c r="I97" s="31">
        <f t="shared" si="26"/>
        <v>0</v>
      </c>
      <c r="J97" s="31">
        <f t="shared" si="26"/>
        <v>0</v>
      </c>
      <c r="K97" s="31">
        <f t="shared" si="26"/>
        <v>0</v>
      </c>
      <c r="L97" s="31">
        <f>L21+L29+L41+L45+L49+L56+L61+L72</f>
        <v>0</v>
      </c>
      <c r="M97" s="31">
        <f>M21+M29+M41+M45+M49+M56+M61+M72</f>
        <v>0</v>
      </c>
      <c r="N97" s="31">
        <f>N21+N29+N41+N45+N49+N56+N61+N72</f>
        <v>0</v>
      </c>
      <c r="O97" s="31">
        <f>O21+O29+O41+O45+O49+O56+O61+O72</f>
        <v>0</v>
      </c>
      <c r="P97" s="31">
        <f t="shared" si="26"/>
        <v>0</v>
      </c>
      <c r="Q97" s="31">
        <f t="shared" si="26"/>
        <v>0</v>
      </c>
      <c r="R97" s="31">
        <f t="shared" si="26"/>
        <v>0</v>
      </c>
      <c r="S97" s="31">
        <f t="shared" si="26"/>
        <v>0</v>
      </c>
      <c r="T97" s="31">
        <f t="shared" si="26"/>
        <v>0</v>
      </c>
      <c r="U97" s="31">
        <f t="shared" si="26"/>
        <v>0</v>
      </c>
      <c r="V97" s="31">
        <f t="shared" si="26"/>
        <v>0.452</v>
      </c>
      <c r="W97" s="31">
        <f t="shared" si="26"/>
        <v>0</v>
      </c>
      <c r="X97" s="31">
        <f t="shared" si="26"/>
        <v>4.01</v>
      </c>
      <c r="Y97" s="31">
        <f t="shared" si="26"/>
        <v>0</v>
      </c>
      <c r="Z97" s="31">
        <f t="shared" si="26"/>
        <v>0</v>
      </c>
      <c r="AA97" s="31">
        <f t="shared" si="26"/>
        <v>0</v>
      </c>
      <c r="AB97" s="31">
        <f t="shared" si="26"/>
        <v>7960.938999999999</v>
      </c>
      <c r="AC97" s="31">
        <f t="shared" si="26"/>
        <v>635.052</v>
      </c>
      <c r="AD97" s="31">
        <f t="shared" si="26"/>
        <v>0</v>
      </c>
      <c r="AE97" s="31">
        <f t="shared" si="26"/>
        <v>0</v>
      </c>
      <c r="AF97" s="31">
        <f t="shared" si="26"/>
        <v>0</v>
      </c>
      <c r="AG97" s="31">
        <f t="shared" si="26"/>
        <v>0</v>
      </c>
      <c r="AH97" s="31">
        <f t="shared" si="26"/>
        <v>0</v>
      </c>
      <c r="AI97" s="31">
        <f t="shared" si="26"/>
        <v>0</v>
      </c>
      <c r="AJ97" s="31">
        <f t="shared" si="26"/>
        <v>8600.453</v>
      </c>
      <c r="AK97" s="58">
        <f t="shared" si="21"/>
        <v>-839.3230000000003</v>
      </c>
      <c r="AL97" s="55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</row>
    <row r="98" spans="1:72" s="5" customFormat="1" ht="15.75">
      <c r="A98" s="2"/>
      <c r="B98" s="30" t="s">
        <v>42</v>
      </c>
      <c r="C98" s="31">
        <f aca="true" t="shared" si="27" ref="C98:AJ98">C81</f>
        <v>0</v>
      </c>
      <c r="D98" s="31">
        <f t="shared" si="27"/>
        <v>0</v>
      </c>
      <c r="E98" s="31">
        <f t="shared" si="27"/>
        <v>0</v>
      </c>
      <c r="F98" s="31">
        <f t="shared" si="27"/>
        <v>0</v>
      </c>
      <c r="G98" s="31">
        <f t="shared" si="27"/>
        <v>0</v>
      </c>
      <c r="H98" s="31">
        <f t="shared" si="27"/>
        <v>0</v>
      </c>
      <c r="I98" s="31">
        <f t="shared" si="27"/>
        <v>0</v>
      </c>
      <c r="J98" s="31">
        <f t="shared" si="27"/>
        <v>0</v>
      </c>
      <c r="K98" s="31">
        <f t="shared" si="27"/>
        <v>0</v>
      </c>
      <c r="L98" s="31">
        <f t="shared" si="27"/>
        <v>0</v>
      </c>
      <c r="M98" s="31">
        <f t="shared" si="27"/>
        <v>0</v>
      </c>
      <c r="N98" s="31">
        <f t="shared" si="27"/>
        <v>0</v>
      </c>
      <c r="O98" s="31">
        <f t="shared" si="27"/>
        <v>0</v>
      </c>
      <c r="P98" s="31">
        <f t="shared" si="27"/>
        <v>0</v>
      </c>
      <c r="Q98" s="31">
        <f t="shared" si="27"/>
        <v>0</v>
      </c>
      <c r="R98" s="31">
        <f t="shared" si="27"/>
        <v>0</v>
      </c>
      <c r="S98" s="31">
        <f t="shared" si="27"/>
        <v>0</v>
      </c>
      <c r="T98" s="31">
        <f t="shared" si="27"/>
        <v>0</v>
      </c>
      <c r="U98" s="31">
        <f t="shared" si="27"/>
        <v>0</v>
      </c>
      <c r="V98" s="31">
        <f t="shared" si="27"/>
        <v>0</v>
      </c>
      <c r="W98" s="31">
        <f t="shared" si="27"/>
        <v>0</v>
      </c>
      <c r="X98" s="31">
        <f t="shared" si="27"/>
        <v>0</v>
      </c>
      <c r="Y98" s="31">
        <f t="shared" si="27"/>
        <v>0</v>
      </c>
      <c r="Z98" s="31">
        <f t="shared" si="27"/>
        <v>0</v>
      </c>
      <c r="AA98" s="31">
        <f t="shared" si="27"/>
        <v>0</v>
      </c>
      <c r="AB98" s="31">
        <f t="shared" si="27"/>
        <v>0</v>
      </c>
      <c r="AC98" s="31">
        <f t="shared" si="27"/>
        <v>0</v>
      </c>
      <c r="AD98" s="31">
        <f t="shared" si="27"/>
        <v>0</v>
      </c>
      <c r="AE98" s="31">
        <f t="shared" si="27"/>
        <v>0</v>
      </c>
      <c r="AF98" s="31">
        <f t="shared" si="27"/>
        <v>0</v>
      </c>
      <c r="AG98" s="31">
        <f t="shared" si="27"/>
        <v>0</v>
      </c>
      <c r="AH98" s="31">
        <f t="shared" si="27"/>
        <v>0</v>
      </c>
      <c r="AI98" s="31">
        <f t="shared" si="27"/>
        <v>0</v>
      </c>
      <c r="AJ98" s="31">
        <f t="shared" si="27"/>
        <v>0</v>
      </c>
      <c r="AK98" s="58">
        <f t="shared" si="21"/>
        <v>0</v>
      </c>
      <c r="AL98" s="55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</row>
    <row r="99" spans="1:72" s="5" customFormat="1" ht="15.75">
      <c r="A99" s="2"/>
      <c r="B99" s="30" t="s">
        <v>30</v>
      </c>
      <c r="C99" s="31">
        <f>C32+C53+C62+C70+C33+C73+C87+C88+C90+C65+C84+C67+C89+C24</f>
        <v>7094.754</v>
      </c>
      <c r="D99" s="31">
        <f aca="true" t="shared" si="28" ref="D99:AH99">D32+D53+D62+D70+D33+D73+D87+D88+D90+D65+D84+D67+D89+D24</f>
        <v>0</v>
      </c>
      <c r="E99" s="31">
        <f t="shared" si="28"/>
        <v>0</v>
      </c>
      <c r="F99" s="31">
        <f t="shared" si="28"/>
        <v>0</v>
      </c>
      <c r="G99" s="31">
        <f t="shared" si="28"/>
        <v>0</v>
      </c>
      <c r="H99" s="31">
        <f t="shared" si="28"/>
        <v>0</v>
      </c>
      <c r="I99" s="31">
        <f t="shared" si="28"/>
        <v>0</v>
      </c>
      <c r="J99" s="31">
        <f t="shared" si="28"/>
        <v>0</v>
      </c>
      <c r="K99" s="31">
        <f t="shared" si="28"/>
        <v>0</v>
      </c>
      <c r="L99" s="31">
        <f t="shared" si="28"/>
        <v>0</v>
      </c>
      <c r="M99" s="31">
        <f t="shared" si="28"/>
        <v>0</v>
      </c>
      <c r="N99" s="31">
        <f t="shared" si="28"/>
        <v>0</v>
      </c>
      <c r="O99" s="31">
        <f t="shared" si="28"/>
        <v>0</v>
      </c>
      <c r="P99" s="31">
        <f t="shared" si="28"/>
        <v>0</v>
      </c>
      <c r="Q99" s="31">
        <f t="shared" si="28"/>
        <v>76.286</v>
      </c>
      <c r="R99" s="31">
        <f t="shared" si="28"/>
        <v>0</v>
      </c>
      <c r="S99" s="31">
        <f t="shared" si="28"/>
        <v>0</v>
      </c>
      <c r="T99" s="31">
        <f t="shared" si="28"/>
        <v>0</v>
      </c>
      <c r="U99" s="31">
        <f t="shared" si="28"/>
        <v>11.669</v>
      </c>
      <c r="V99" s="31">
        <f t="shared" si="28"/>
        <v>57.733</v>
      </c>
      <c r="W99" s="31">
        <f t="shared" si="28"/>
        <v>0</v>
      </c>
      <c r="X99" s="31">
        <f t="shared" si="28"/>
        <v>120.368</v>
      </c>
      <c r="Y99" s="31">
        <f t="shared" si="28"/>
        <v>0</v>
      </c>
      <c r="Z99" s="31">
        <f t="shared" si="28"/>
        <v>0</v>
      </c>
      <c r="AA99" s="31">
        <f t="shared" si="28"/>
        <v>0</v>
      </c>
      <c r="AB99" s="31">
        <f t="shared" si="28"/>
        <v>1209.858</v>
      </c>
      <c r="AC99" s="31">
        <f t="shared" si="28"/>
        <v>0</v>
      </c>
      <c r="AD99" s="31">
        <f t="shared" si="28"/>
        <v>0</v>
      </c>
      <c r="AE99" s="31">
        <f t="shared" si="28"/>
        <v>0</v>
      </c>
      <c r="AF99" s="31">
        <f t="shared" si="28"/>
        <v>0</v>
      </c>
      <c r="AG99" s="31">
        <f t="shared" si="28"/>
        <v>0</v>
      </c>
      <c r="AH99" s="31">
        <f t="shared" si="28"/>
        <v>0</v>
      </c>
      <c r="AI99" s="31">
        <f>AI32+AI53+AI62+AI70+AI33+AI73+AI87+AI88+AI90+AI65+AI84+AI67+AI89</f>
        <v>0</v>
      </c>
      <c r="AJ99" s="31">
        <f>AJ32+AJ53+AJ62+AJ70+AJ33+AJ73+AJ87+AJ88+AJ90+AJ65+AJ84+AJ67+AJ89+AJ24</f>
        <v>1475.914</v>
      </c>
      <c r="AK99" s="58">
        <f t="shared" si="21"/>
        <v>-5618.84</v>
      </c>
      <c r="AL99" s="55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</row>
    <row r="100" spans="1:72" s="5" customFormat="1" ht="15.75">
      <c r="A100" s="2"/>
      <c r="B100" s="30" t="s">
        <v>21</v>
      </c>
      <c r="C100" s="31">
        <f>C22+C30+C34+C35+C36+C42+C46+C50+C57+C63+C79+C85+C86+C92+C69+C82+C74+C80+C37+C75+C76+C83+C91+C77</f>
        <v>1868.1789999999996</v>
      </c>
      <c r="D100" s="31">
        <f aca="true" t="shared" si="29" ref="D100:Q100">D22+D30+D34+D35+D36+D42+D46+D50+D57+D63+D79+D85+D86+D92+D69+D82+D74+D77+D80+D37+D75+D76+D83+D91</f>
        <v>0</v>
      </c>
      <c r="E100" s="31">
        <f t="shared" si="29"/>
        <v>0</v>
      </c>
      <c r="F100" s="31">
        <f t="shared" si="29"/>
        <v>0</v>
      </c>
      <c r="G100" s="31">
        <f t="shared" si="29"/>
        <v>0</v>
      </c>
      <c r="H100" s="31">
        <f t="shared" si="29"/>
        <v>0</v>
      </c>
      <c r="I100" s="31">
        <f t="shared" si="29"/>
        <v>0</v>
      </c>
      <c r="J100" s="31">
        <f t="shared" si="29"/>
        <v>0</v>
      </c>
      <c r="K100" s="31">
        <f t="shared" si="29"/>
        <v>0</v>
      </c>
      <c r="L100" s="31">
        <f t="shared" si="29"/>
        <v>0</v>
      </c>
      <c r="M100" s="31">
        <f t="shared" si="29"/>
        <v>0</v>
      </c>
      <c r="N100" s="31">
        <f t="shared" si="29"/>
        <v>0</v>
      </c>
      <c r="O100" s="31">
        <f t="shared" si="29"/>
        <v>0</v>
      </c>
      <c r="P100" s="31">
        <f t="shared" si="29"/>
        <v>0</v>
      </c>
      <c r="Q100" s="31">
        <f t="shared" si="29"/>
        <v>0</v>
      </c>
      <c r="R100" s="31">
        <f>R22+R30+R34+R35+R36+R42+R46+R50+R57+R63+R79+R85+R86+R92+R69+R82+R74+R77+R80+R37+R75+R76+R83+R91</f>
        <v>0</v>
      </c>
      <c r="S100" s="31">
        <f aca="true" t="shared" si="30" ref="S100:AJ100">S22+S30+S34+S35+S36+S42+S46+S50+S57+S63+S79+S85+S86+S92+S69+S82+S74+S77+S80+S37+S75+S76+S83+S91</f>
        <v>0</v>
      </c>
      <c r="T100" s="31">
        <f t="shared" si="30"/>
        <v>0</v>
      </c>
      <c r="U100" s="31">
        <f t="shared" si="30"/>
        <v>3.3579999999999997</v>
      </c>
      <c r="V100" s="31">
        <f t="shared" si="30"/>
        <v>1496.0159999999998</v>
      </c>
      <c r="W100" s="31">
        <f t="shared" si="30"/>
        <v>0</v>
      </c>
      <c r="X100" s="31">
        <f t="shared" si="30"/>
        <v>120.19000000000001</v>
      </c>
      <c r="Y100" s="31">
        <f t="shared" si="30"/>
        <v>0</v>
      </c>
      <c r="Z100" s="31">
        <f t="shared" si="30"/>
        <v>0</v>
      </c>
      <c r="AA100" s="31">
        <f t="shared" si="30"/>
        <v>0</v>
      </c>
      <c r="AB100" s="31">
        <f t="shared" si="30"/>
        <v>124.473</v>
      </c>
      <c r="AC100" s="31">
        <f t="shared" si="30"/>
        <v>8.423</v>
      </c>
      <c r="AD100" s="31">
        <f t="shared" si="30"/>
        <v>0</v>
      </c>
      <c r="AE100" s="31">
        <f t="shared" si="30"/>
        <v>0.046</v>
      </c>
      <c r="AF100" s="31">
        <f t="shared" si="30"/>
        <v>0</v>
      </c>
      <c r="AG100" s="31">
        <f t="shared" si="30"/>
        <v>0</v>
      </c>
      <c r="AH100" s="31">
        <f t="shared" si="30"/>
        <v>0</v>
      </c>
      <c r="AI100" s="31">
        <f t="shared" si="30"/>
        <v>0</v>
      </c>
      <c r="AJ100" s="31">
        <f t="shared" si="30"/>
        <v>1752.5059999999999</v>
      </c>
      <c r="AK100" s="58">
        <f t="shared" si="21"/>
        <v>-115.67299999999977</v>
      </c>
      <c r="AL100" s="55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</row>
    <row r="101" spans="1:72" s="5" customFormat="1" ht="15.75">
      <c r="A101" s="2"/>
      <c r="B101" s="2"/>
      <c r="C101" s="40"/>
      <c r="D101" s="40"/>
      <c r="E101" s="41"/>
      <c r="F101" s="41"/>
      <c r="G101" s="41"/>
      <c r="H101" s="41"/>
      <c r="I101" s="41"/>
      <c r="J101" s="41"/>
      <c r="K101" s="41"/>
      <c r="L101" s="41"/>
      <c r="M101" s="40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55"/>
      <c r="AL101" s="55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</row>
    <row r="102" spans="1:72" s="5" customFormat="1" ht="15.75">
      <c r="A102" s="2"/>
      <c r="B102" s="2" t="s">
        <v>64</v>
      </c>
      <c r="C102" s="42">
        <f aca="true" t="shared" si="31" ref="C102:AJ102">C18-C93</f>
        <v>0</v>
      </c>
      <c r="D102" s="42">
        <f t="shared" si="31"/>
        <v>0</v>
      </c>
      <c r="E102" s="42">
        <f t="shared" si="31"/>
        <v>0</v>
      </c>
      <c r="F102" s="42">
        <f t="shared" si="31"/>
        <v>0</v>
      </c>
      <c r="G102" s="42">
        <f t="shared" si="31"/>
        <v>0</v>
      </c>
      <c r="H102" s="42">
        <f t="shared" si="31"/>
        <v>0</v>
      </c>
      <c r="I102" s="42">
        <f t="shared" si="31"/>
        <v>0</v>
      </c>
      <c r="J102" s="42">
        <f t="shared" si="31"/>
        <v>0</v>
      </c>
      <c r="K102" s="42">
        <f t="shared" si="31"/>
        <v>0</v>
      </c>
      <c r="L102" s="42">
        <f t="shared" si="31"/>
        <v>0</v>
      </c>
      <c r="M102" s="42">
        <f t="shared" si="31"/>
        <v>0</v>
      </c>
      <c r="N102" s="42">
        <f t="shared" si="31"/>
        <v>0</v>
      </c>
      <c r="O102" s="42">
        <f t="shared" si="31"/>
        <v>0</v>
      </c>
      <c r="P102" s="42">
        <f t="shared" si="31"/>
        <v>0</v>
      </c>
      <c r="Q102" s="42">
        <f t="shared" si="31"/>
        <v>0</v>
      </c>
      <c r="R102" s="42">
        <f t="shared" si="31"/>
        <v>0</v>
      </c>
      <c r="S102" s="42">
        <f t="shared" si="31"/>
        <v>0</v>
      </c>
      <c r="T102" s="42">
        <f t="shared" si="31"/>
        <v>0</v>
      </c>
      <c r="U102" s="42">
        <f t="shared" si="31"/>
        <v>0</v>
      </c>
      <c r="V102" s="42">
        <f t="shared" si="31"/>
        <v>0</v>
      </c>
      <c r="W102" s="42">
        <f t="shared" si="31"/>
        <v>0</v>
      </c>
      <c r="X102" s="42">
        <f t="shared" si="31"/>
        <v>0</v>
      </c>
      <c r="Y102" s="42">
        <f t="shared" si="31"/>
        <v>0</v>
      </c>
      <c r="Z102" s="42">
        <f t="shared" si="31"/>
        <v>0</v>
      </c>
      <c r="AA102" s="42">
        <f t="shared" si="31"/>
        <v>0</v>
      </c>
      <c r="AB102" s="42">
        <f t="shared" si="31"/>
        <v>0</v>
      </c>
      <c r="AC102" s="42">
        <f t="shared" si="31"/>
        <v>0</v>
      </c>
      <c r="AD102" s="42">
        <f t="shared" si="31"/>
        <v>0</v>
      </c>
      <c r="AE102" s="42">
        <f t="shared" si="31"/>
        <v>0</v>
      </c>
      <c r="AF102" s="42">
        <f t="shared" si="31"/>
        <v>0</v>
      </c>
      <c r="AG102" s="42">
        <f t="shared" si="31"/>
        <v>0</v>
      </c>
      <c r="AH102" s="42">
        <f t="shared" si="31"/>
        <v>0</v>
      </c>
      <c r="AI102" s="42">
        <f t="shared" si="31"/>
        <v>0</v>
      </c>
      <c r="AJ102" s="42">
        <f t="shared" si="31"/>
        <v>0</v>
      </c>
      <c r="AK102" s="55"/>
      <c r="AL102" s="55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</row>
    <row r="103" spans="1:72" s="5" customFormat="1" ht="15.75">
      <c r="A103" s="2"/>
      <c r="B103" s="2"/>
      <c r="C103" s="43"/>
      <c r="D103" s="43"/>
      <c r="E103" s="2"/>
      <c r="F103" s="2"/>
      <c r="G103" s="2"/>
      <c r="H103" s="2"/>
      <c r="I103" s="2"/>
      <c r="J103" s="2"/>
      <c r="K103" s="2"/>
      <c r="L103" s="2"/>
      <c r="M103" s="43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55"/>
      <c r="AL103" s="55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</row>
    <row r="104" spans="1:72" s="5" customFormat="1" ht="15.75">
      <c r="A104" s="2"/>
      <c r="B104" s="2"/>
      <c r="C104" s="43"/>
      <c r="D104" s="43"/>
      <c r="E104" s="2"/>
      <c r="F104" s="2"/>
      <c r="G104" s="2"/>
      <c r="H104" s="2"/>
      <c r="I104" s="2"/>
      <c r="J104" s="2"/>
      <c r="K104" s="2"/>
      <c r="L104" s="2"/>
      <c r="M104" s="43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55"/>
      <c r="AL104" s="55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</row>
    <row r="106" spans="1:72" s="5" customFormat="1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43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55"/>
      <c r="AL106" s="69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</row>
    <row r="185" ht="15.75">
      <c r="B185" s="4" t="s">
        <v>56</v>
      </c>
    </row>
  </sheetData>
  <sheetProtection/>
  <mergeCells count="1">
    <mergeCell ref="B3:AJ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3:BT185"/>
  <sheetViews>
    <sheetView tabSelected="1" zoomScale="80" zoomScaleNormal="80" zoomScalePageLayoutView="0" workbookViewId="0" topLeftCell="B3">
      <pane xSplit="2" ySplit="3" topLeftCell="H6" activePane="bottomRight" state="frozen"/>
      <selection pane="topLeft" activeCell="B3" sqref="B3"/>
      <selection pane="topRight" activeCell="D3" sqref="D3"/>
      <selection pane="bottomLeft" activeCell="B6" sqref="B6"/>
      <selection pane="bottomRight" activeCell="N11" sqref="N11"/>
    </sheetView>
  </sheetViews>
  <sheetFormatPr defaultColWidth="8.57421875" defaultRowHeight="15"/>
  <cols>
    <col min="1" max="1" width="5.00390625" style="2" hidden="1" customWidth="1"/>
    <col min="2" max="2" width="41.8515625" style="2" customWidth="1"/>
    <col min="3" max="3" width="11.57421875" style="2" customWidth="1"/>
    <col min="4" max="4" width="8.57421875" style="2" customWidth="1"/>
    <col min="5" max="5" width="8.00390625" style="2" customWidth="1"/>
    <col min="6" max="6" width="7.7109375" style="2" customWidth="1"/>
    <col min="7" max="7" width="8.421875" style="2" customWidth="1"/>
    <col min="8" max="8" width="3.7109375" style="2" customWidth="1"/>
    <col min="9" max="9" width="3.57421875" style="2" customWidth="1"/>
    <col min="10" max="10" width="11.28125" style="2" customWidth="1"/>
    <col min="11" max="11" width="8.8515625" style="2" customWidth="1"/>
    <col min="12" max="12" width="8.7109375" style="2" customWidth="1"/>
    <col min="13" max="13" width="7.8515625" style="43" customWidth="1"/>
    <col min="14" max="14" width="7.140625" style="2" customWidth="1"/>
    <col min="15" max="15" width="4.140625" style="2" customWidth="1"/>
    <col min="16" max="16" width="3.8515625" style="2" customWidth="1"/>
    <col min="17" max="17" width="9.28125" style="2" customWidth="1"/>
    <col min="18" max="18" width="9.8515625" style="2" customWidth="1"/>
    <col min="19" max="19" width="9.57421875" style="2" customWidth="1"/>
    <col min="20" max="20" width="8.8515625" style="2" customWidth="1"/>
    <col min="21" max="21" width="9.57421875" style="2" customWidth="1"/>
    <col min="22" max="22" width="4.8515625" style="2" customWidth="1"/>
    <col min="23" max="23" width="4.421875" style="2" customWidth="1"/>
    <col min="24" max="24" width="8.57421875" style="2" customWidth="1"/>
    <col min="25" max="25" width="10.28125" style="2" customWidth="1"/>
    <col min="26" max="26" width="10.00390625" style="2" customWidth="1"/>
    <col min="27" max="27" width="8.140625" style="2" customWidth="1"/>
    <col min="28" max="28" width="8.57421875" style="2" customWidth="1"/>
    <col min="29" max="29" width="4.140625" style="2" customWidth="1"/>
    <col min="30" max="30" width="3.8515625" style="2" customWidth="1"/>
    <col min="31" max="31" width="9.421875" style="2" customWidth="1"/>
    <col min="32" max="32" width="4.8515625" style="2" customWidth="1"/>
    <col min="33" max="33" width="3.8515625" style="2" customWidth="1"/>
    <col min="34" max="34" width="4.140625" style="2" customWidth="1"/>
    <col min="35" max="35" width="0.13671875" style="2" hidden="1" customWidth="1"/>
    <col min="36" max="36" width="14.57421875" style="2" customWidth="1"/>
    <col min="37" max="37" width="23.57421875" style="55" customWidth="1"/>
    <col min="38" max="38" width="9.421875" style="55" customWidth="1"/>
    <col min="39" max="39" width="15.00390625" style="60" customWidth="1"/>
    <col min="40" max="40" width="14.57421875" style="60" customWidth="1"/>
    <col min="41" max="49" width="9.421875" style="60" customWidth="1"/>
    <col min="50" max="72" width="8.57421875" style="55" customWidth="1"/>
    <col min="73" max="16384" width="8.57421875" style="2" customWidth="1"/>
  </cols>
  <sheetData>
    <row r="1" ht="21" customHeight="1"/>
    <row r="3" spans="2:72" s="1" customFormat="1" ht="18.75">
      <c r="B3" s="73" t="s">
        <v>73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56"/>
      <c r="AL3" s="56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</row>
    <row r="4" ht="15.75">
      <c r="AJ4" s="3" t="s">
        <v>0</v>
      </c>
    </row>
    <row r="5" spans="2:36" ht="71.25">
      <c r="B5" s="6" t="s">
        <v>1</v>
      </c>
      <c r="C5" s="7" t="s">
        <v>2</v>
      </c>
      <c r="D5" s="7">
        <v>1</v>
      </c>
      <c r="E5" s="8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  <c r="M5" s="51">
        <v>10</v>
      </c>
      <c r="N5" s="6">
        <v>11</v>
      </c>
      <c r="O5" s="6">
        <v>12</v>
      </c>
      <c r="P5" s="6">
        <v>13</v>
      </c>
      <c r="Q5" s="6">
        <v>14</v>
      </c>
      <c r="R5" s="6">
        <v>15</v>
      </c>
      <c r="S5" s="6">
        <v>16</v>
      </c>
      <c r="T5" s="6">
        <v>17</v>
      </c>
      <c r="U5" s="6">
        <v>18</v>
      </c>
      <c r="V5" s="6">
        <v>19</v>
      </c>
      <c r="W5" s="6">
        <v>20</v>
      </c>
      <c r="X5" s="6">
        <v>21</v>
      </c>
      <c r="Y5" s="6">
        <v>22</v>
      </c>
      <c r="Z5" s="6">
        <v>23</v>
      </c>
      <c r="AA5" s="6">
        <v>24</v>
      </c>
      <c r="AB5" s="6">
        <v>25</v>
      </c>
      <c r="AC5" s="9">
        <v>26</v>
      </c>
      <c r="AD5" s="6">
        <v>27</v>
      </c>
      <c r="AE5" s="6">
        <v>28</v>
      </c>
      <c r="AF5" s="6">
        <v>29</v>
      </c>
      <c r="AG5" s="9">
        <v>30</v>
      </c>
      <c r="AH5" s="9">
        <v>31</v>
      </c>
      <c r="AI5" s="9"/>
      <c r="AJ5" s="8" t="s">
        <v>3</v>
      </c>
    </row>
    <row r="6" spans="2:36" ht="30">
      <c r="B6" s="47" t="s">
        <v>60</v>
      </c>
      <c r="C6" s="10">
        <f>SUM(D6:AH6)</f>
        <v>0</v>
      </c>
      <c r="D6" s="53"/>
      <c r="E6" s="11"/>
      <c r="F6" s="12"/>
      <c r="G6" s="13"/>
      <c r="H6" s="12"/>
      <c r="I6" s="13"/>
      <c r="J6" s="13"/>
      <c r="K6" s="13"/>
      <c r="L6" s="13"/>
      <c r="M6" s="52"/>
      <c r="N6" s="14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4"/>
      <c r="AE6" s="14"/>
      <c r="AF6" s="14"/>
      <c r="AG6" s="13"/>
      <c r="AH6" s="14"/>
      <c r="AI6" s="14"/>
      <c r="AJ6" s="8"/>
    </row>
    <row r="7" spans="2:36" ht="15.75">
      <c r="B7" s="47" t="s">
        <v>61</v>
      </c>
      <c r="C7" s="10">
        <f>SUM(D7:AH7)</f>
        <v>4423.3</v>
      </c>
      <c r="D7" s="12">
        <v>4423.3</v>
      </c>
      <c r="E7" s="15"/>
      <c r="F7" s="12"/>
      <c r="G7" s="12"/>
      <c r="H7" s="12"/>
      <c r="I7" s="12"/>
      <c r="J7" s="12"/>
      <c r="K7" s="12"/>
      <c r="L7" s="12"/>
      <c r="M7" s="34"/>
      <c r="N7" s="16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6"/>
      <c r="AE7" s="16"/>
      <c r="AF7" s="16"/>
      <c r="AG7" s="12"/>
      <c r="AH7" s="16"/>
      <c r="AI7" s="16"/>
      <c r="AJ7" s="15" t="s">
        <v>4</v>
      </c>
    </row>
    <row r="8" spans="2:36" ht="15.75">
      <c r="B8" s="17" t="s">
        <v>5</v>
      </c>
      <c r="C8" s="54">
        <f>SUM(D8:AH8)</f>
        <v>8372.458</v>
      </c>
      <c r="D8" s="18">
        <f aca="true" t="shared" si="0" ref="D8:AH8">SUM(D9:D16)</f>
        <v>378.50000000000006</v>
      </c>
      <c r="E8" s="18">
        <f t="shared" si="0"/>
        <v>494.80000000000007</v>
      </c>
      <c r="F8" s="18">
        <f t="shared" si="0"/>
        <v>420.3</v>
      </c>
      <c r="G8" s="18">
        <f t="shared" si="0"/>
        <v>2156.0930000000003</v>
      </c>
      <c r="H8" s="18">
        <f t="shared" si="0"/>
        <v>0</v>
      </c>
      <c r="I8" s="18">
        <f t="shared" si="0"/>
        <v>0</v>
      </c>
      <c r="J8" s="18">
        <f t="shared" si="0"/>
        <v>2808.4849999999997</v>
      </c>
      <c r="K8" s="18">
        <f t="shared" si="0"/>
        <v>2114.28</v>
      </c>
      <c r="L8" s="18">
        <f t="shared" si="0"/>
        <v>0</v>
      </c>
      <c r="M8" s="18">
        <f>SUM(M9:M16)</f>
        <v>0</v>
      </c>
      <c r="N8" s="18">
        <f>SUM(N9:N16)</f>
        <v>0</v>
      </c>
      <c r="O8" s="18">
        <f>SUM(O9:O16)</f>
        <v>0</v>
      </c>
      <c r="P8" s="18">
        <f t="shared" si="0"/>
        <v>0</v>
      </c>
      <c r="Q8" s="18">
        <f t="shared" si="0"/>
        <v>0</v>
      </c>
      <c r="R8" s="18">
        <f t="shared" si="0"/>
        <v>0</v>
      </c>
      <c r="S8" s="18">
        <f t="shared" si="0"/>
        <v>0</v>
      </c>
      <c r="T8" s="18">
        <f t="shared" si="0"/>
        <v>0</v>
      </c>
      <c r="U8" s="18">
        <f>SUM(U9:U16)</f>
        <v>0</v>
      </c>
      <c r="V8" s="18">
        <f>SUM(V9:V16)</f>
        <v>0</v>
      </c>
      <c r="W8" s="18">
        <f>SUM(W9:W16)</f>
        <v>0</v>
      </c>
      <c r="X8" s="18">
        <f t="shared" si="0"/>
        <v>0</v>
      </c>
      <c r="Y8" s="18">
        <f t="shared" si="0"/>
        <v>0</v>
      </c>
      <c r="Z8" s="18">
        <f t="shared" si="0"/>
        <v>0</v>
      </c>
      <c r="AA8" s="18">
        <f t="shared" si="0"/>
        <v>0</v>
      </c>
      <c r="AB8" s="18">
        <f t="shared" si="0"/>
        <v>0</v>
      </c>
      <c r="AC8" s="18">
        <f t="shared" si="0"/>
        <v>0</v>
      </c>
      <c r="AD8" s="18">
        <f t="shared" si="0"/>
        <v>0</v>
      </c>
      <c r="AE8" s="18">
        <f t="shared" si="0"/>
        <v>0</v>
      </c>
      <c r="AF8" s="18">
        <f t="shared" si="0"/>
        <v>0</v>
      </c>
      <c r="AG8" s="18">
        <f t="shared" si="0"/>
        <v>0</v>
      </c>
      <c r="AH8" s="18">
        <f t="shared" si="0"/>
        <v>0</v>
      </c>
      <c r="AI8" s="18">
        <f>SUM(AI9:AI16)</f>
        <v>0</v>
      </c>
      <c r="AJ8" s="18" t="s">
        <v>4</v>
      </c>
    </row>
    <row r="9" spans="2:72" s="19" customFormat="1" ht="15.75">
      <c r="B9" s="47" t="s">
        <v>6</v>
      </c>
      <c r="C9" s="10">
        <f>SUM(D9:AH9)</f>
        <v>6050.16</v>
      </c>
      <c r="D9" s="71">
        <v>140.5</v>
      </c>
      <c r="E9" s="20">
        <v>264.6</v>
      </c>
      <c r="F9" s="16">
        <v>295.2</v>
      </c>
      <c r="G9" s="16">
        <v>1850.498</v>
      </c>
      <c r="H9" s="16"/>
      <c r="I9" s="16"/>
      <c r="J9" s="16">
        <v>2408.183</v>
      </c>
      <c r="K9" s="16">
        <v>1091.179</v>
      </c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21"/>
      <c r="AA9" s="21"/>
      <c r="AB9" s="16"/>
      <c r="AC9" s="21"/>
      <c r="AD9" s="16"/>
      <c r="AE9" s="16"/>
      <c r="AF9" s="16"/>
      <c r="AG9" s="16"/>
      <c r="AH9" s="16"/>
      <c r="AI9" s="16"/>
      <c r="AJ9" s="20"/>
      <c r="AK9" s="57"/>
      <c r="AL9" s="61"/>
      <c r="AM9" s="62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</row>
    <row r="10" spans="2:72" s="19" customFormat="1" ht="30" customHeight="1">
      <c r="B10" s="47" t="s">
        <v>7</v>
      </c>
      <c r="C10" s="10">
        <f aca="true" t="shared" si="1" ref="C10:C16">SUM(D10:AH10)</f>
        <v>0</v>
      </c>
      <c r="D10" s="72"/>
      <c r="E10" s="20"/>
      <c r="F10" s="16"/>
      <c r="G10" s="16">
        <v>0</v>
      </c>
      <c r="H10" s="16"/>
      <c r="I10" s="16"/>
      <c r="J10" s="16">
        <v>0</v>
      </c>
      <c r="K10" s="16">
        <v>0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21"/>
      <c r="AA10" s="21"/>
      <c r="AB10" s="16"/>
      <c r="AC10" s="21"/>
      <c r="AD10" s="16"/>
      <c r="AE10" s="16"/>
      <c r="AF10" s="16"/>
      <c r="AG10" s="16"/>
      <c r="AH10" s="16"/>
      <c r="AI10" s="16"/>
      <c r="AJ10" s="20"/>
      <c r="AK10" s="57"/>
      <c r="AL10" s="61"/>
      <c r="AM10" s="62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</row>
    <row r="11" spans="2:72" s="19" customFormat="1" ht="16.5" customHeight="1">
      <c r="B11" s="47" t="s">
        <v>8</v>
      </c>
      <c r="C11" s="10">
        <f t="shared" si="1"/>
        <v>6.739000000000001</v>
      </c>
      <c r="D11" s="72">
        <v>4.2</v>
      </c>
      <c r="E11" s="20"/>
      <c r="F11" s="16">
        <v>0.3</v>
      </c>
      <c r="G11" s="16">
        <v>0</v>
      </c>
      <c r="H11" s="16"/>
      <c r="I11" s="16"/>
      <c r="J11" s="16">
        <v>0.392</v>
      </c>
      <c r="K11" s="16">
        <v>1.847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21"/>
      <c r="AA11" s="21"/>
      <c r="AB11" s="16"/>
      <c r="AC11" s="21"/>
      <c r="AD11" s="16"/>
      <c r="AE11" s="16"/>
      <c r="AF11" s="16"/>
      <c r="AG11" s="16"/>
      <c r="AH11" s="16"/>
      <c r="AI11" s="16"/>
      <c r="AJ11" s="20"/>
      <c r="AK11" s="57"/>
      <c r="AL11" s="61"/>
      <c r="AM11" s="62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</row>
    <row r="12" spans="2:72" s="19" customFormat="1" ht="15.75">
      <c r="B12" s="47" t="s">
        <v>9</v>
      </c>
      <c r="C12" s="10">
        <f t="shared" si="1"/>
        <v>180.21699999999998</v>
      </c>
      <c r="D12" s="72">
        <v>-0.4</v>
      </c>
      <c r="E12" s="20">
        <v>3</v>
      </c>
      <c r="F12" s="16">
        <v>-1.6</v>
      </c>
      <c r="G12" s="16">
        <v>52.801</v>
      </c>
      <c r="H12" s="16"/>
      <c r="I12" s="16"/>
      <c r="J12" s="16">
        <v>5.634</v>
      </c>
      <c r="K12" s="16">
        <v>120.782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21"/>
      <c r="AA12" s="21"/>
      <c r="AB12" s="16"/>
      <c r="AC12" s="21"/>
      <c r="AD12" s="16"/>
      <c r="AE12" s="16"/>
      <c r="AF12" s="16"/>
      <c r="AG12" s="16"/>
      <c r="AH12" s="16"/>
      <c r="AI12" s="16"/>
      <c r="AJ12" s="20"/>
      <c r="AK12" s="57"/>
      <c r="AL12" s="61"/>
      <c r="AM12" s="62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</row>
    <row r="13" spans="2:72" s="19" customFormat="1" ht="15.75">
      <c r="B13" s="47" t="s">
        <v>10</v>
      </c>
      <c r="C13" s="10">
        <f t="shared" si="1"/>
        <v>194.23999999999998</v>
      </c>
      <c r="D13" s="72">
        <v>39.2</v>
      </c>
      <c r="E13" s="20">
        <v>28.8</v>
      </c>
      <c r="F13" s="16">
        <v>14.5</v>
      </c>
      <c r="G13" s="16">
        <v>13.133</v>
      </c>
      <c r="H13" s="16"/>
      <c r="I13" s="16"/>
      <c r="J13" s="16">
        <v>61.614</v>
      </c>
      <c r="K13" s="16">
        <v>36.993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21"/>
      <c r="AA13" s="21"/>
      <c r="AB13" s="16"/>
      <c r="AC13" s="16"/>
      <c r="AD13" s="16"/>
      <c r="AE13" s="16"/>
      <c r="AF13" s="16"/>
      <c r="AG13" s="16"/>
      <c r="AH13" s="16"/>
      <c r="AI13" s="16"/>
      <c r="AJ13" s="20"/>
      <c r="AK13" s="57"/>
      <c r="AL13" s="61"/>
      <c r="AM13" s="62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</row>
    <row r="14" spans="2:72" s="19" customFormat="1" ht="15.75">
      <c r="B14" s="47" t="s">
        <v>11</v>
      </c>
      <c r="C14" s="10">
        <f t="shared" si="1"/>
        <v>1764.03</v>
      </c>
      <c r="D14" s="72">
        <v>119.6</v>
      </c>
      <c r="E14" s="20">
        <v>179</v>
      </c>
      <c r="F14" s="16">
        <v>93</v>
      </c>
      <c r="G14" s="16">
        <v>219.939</v>
      </c>
      <c r="H14" s="16"/>
      <c r="I14" s="16"/>
      <c r="J14" s="16">
        <v>306.4</v>
      </c>
      <c r="K14" s="16">
        <v>846.091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21"/>
      <c r="AA14" s="21"/>
      <c r="AB14" s="16"/>
      <c r="AC14" s="21"/>
      <c r="AD14" s="16"/>
      <c r="AE14" s="16"/>
      <c r="AF14" s="16"/>
      <c r="AG14" s="16"/>
      <c r="AH14" s="16"/>
      <c r="AI14" s="16"/>
      <c r="AJ14" s="20"/>
      <c r="AK14" s="57"/>
      <c r="AL14" s="61"/>
      <c r="AM14" s="62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</row>
    <row r="15" spans="2:72" s="19" customFormat="1" ht="16.5" customHeight="1">
      <c r="B15" s="47" t="s">
        <v>12</v>
      </c>
      <c r="C15" s="10">
        <f t="shared" si="1"/>
        <v>81.658</v>
      </c>
      <c r="D15" s="72">
        <v>14.6</v>
      </c>
      <c r="E15" s="20">
        <v>13.3</v>
      </c>
      <c r="F15" s="16">
        <v>13.3</v>
      </c>
      <c r="G15" s="16">
        <v>12.895</v>
      </c>
      <c r="H15" s="16"/>
      <c r="I15" s="16"/>
      <c r="J15" s="16">
        <v>12.062</v>
      </c>
      <c r="K15" s="16">
        <v>15.501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21"/>
      <c r="AA15" s="21"/>
      <c r="AB15" s="16"/>
      <c r="AC15" s="21"/>
      <c r="AD15" s="16"/>
      <c r="AE15" s="16"/>
      <c r="AF15" s="16"/>
      <c r="AG15" s="16"/>
      <c r="AH15" s="16"/>
      <c r="AI15" s="16"/>
      <c r="AJ15" s="20"/>
      <c r="AK15" s="57"/>
      <c r="AL15" s="61"/>
      <c r="AM15" s="62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</row>
    <row r="16" spans="2:72" s="19" customFormat="1" ht="18" customHeight="1">
      <c r="B16" s="47" t="s">
        <v>13</v>
      </c>
      <c r="C16" s="10">
        <f t="shared" si="1"/>
        <v>95.41399999999999</v>
      </c>
      <c r="D16" s="71">
        <v>60.8</v>
      </c>
      <c r="E16" s="20">
        <v>6.1</v>
      </c>
      <c r="F16" s="16">
        <v>5.6</v>
      </c>
      <c r="G16" s="16">
        <v>6.827</v>
      </c>
      <c r="H16" s="16"/>
      <c r="I16" s="16"/>
      <c r="J16" s="16">
        <v>14.2</v>
      </c>
      <c r="K16" s="16">
        <v>1.887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21"/>
      <c r="AA16" s="21"/>
      <c r="AB16" s="16"/>
      <c r="AC16" s="21"/>
      <c r="AD16" s="16"/>
      <c r="AE16" s="16"/>
      <c r="AF16" s="16"/>
      <c r="AG16" s="16"/>
      <c r="AH16" s="16"/>
      <c r="AI16" s="16"/>
      <c r="AJ16" s="20"/>
      <c r="AK16" s="57"/>
      <c r="AL16" s="61"/>
      <c r="AM16" s="62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</row>
    <row r="17" spans="2:72" s="1" customFormat="1" ht="13.5" customHeight="1">
      <c r="B17" s="23" t="s">
        <v>14</v>
      </c>
      <c r="C17" s="24">
        <f>SUM(D17:AH17)</f>
        <v>12795.758</v>
      </c>
      <c r="D17" s="25">
        <f>SUM(D6:D8)</f>
        <v>4801.8</v>
      </c>
      <c r="E17" s="25">
        <f aca="true" t="shared" si="2" ref="E17:AH17">SUM(E6:E8)</f>
        <v>494.80000000000007</v>
      </c>
      <c r="F17" s="25">
        <f t="shared" si="2"/>
        <v>420.3</v>
      </c>
      <c r="G17" s="25">
        <f t="shared" si="2"/>
        <v>2156.0930000000003</v>
      </c>
      <c r="H17" s="25">
        <f t="shared" si="2"/>
        <v>0</v>
      </c>
      <c r="I17" s="25">
        <f t="shared" si="2"/>
        <v>0</v>
      </c>
      <c r="J17" s="25">
        <f t="shared" si="2"/>
        <v>2808.4849999999997</v>
      </c>
      <c r="K17" s="25">
        <f t="shared" si="2"/>
        <v>2114.28</v>
      </c>
      <c r="L17" s="25">
        <f t="shared" si="2"/>
        <v>0</v>
      </c>
      <c r="M17" s="25">
        <f t="shared" si="2"/>
        <v>0</v>
      </c>
      <c r="N17" s="25">
        <f t="shared" si="2"/>
        <v>0</v>
      </c>
      <c r="O17" s="25">
        <f t="shared" si="2"/>
        <v>0</v>
      </c>
      <c r="P17" s="25">
        <f t="shared" si="2"/>
        <v>0</v>
      </c>
      <c r="Q17" s="25">
        <f t="shared" si="2"/>
        <v>0</v>
      </c>
      <c r="R17" s="25">
        <f t="shared" si="2"/>
        <v>0</v>
      </c>
      <c r="S17" s="25">
        <f t="shared" si="2"/>
        <v>0</v>
      </c>
      <c r="T17" s="25">
        <f t="shared" si="2"/>
        <v>0</v>
      </c>
      <c r="U17" s="25">
        <f t="shared" si="2"/>
        <v>0</v>
      </c>
      <c r="V17" s="25">
        <f t="shared" si="2"/>
        <v>0</v>
      </c>
      <c r="W17" s="25">
        <f t="shared" si="2"/>
        <v>0</v>
      </c>
      <c r="X17" s="25">
        <f t="shared" si="2"/>
        <v>0</v>
      </c>
      <c r="Y17" s="25">
        <f t="shared" si="2"/>
        <v>0</v>
      </c>
      <c r="Z17" s="25">
        <f t="shared" si="2"/>
        <v>0</v>
      </c>
      <c r="AA17" s="25">
        <f t="shared" si="2"/>
        <v>0</v>
      </c>
      <c r="AB17" s="25">
        <f t="shared" si="2"/>
        <v>0</v>
      </c>
      <c r="AC17" s="25">
        <f t="shared" si="2"/>
        <v>0</v>
      </c>
      <c r="AD17" s="25">
        <f t="shared" si="2"/>
        <v>0</v>
      </c>
      <c r="AE17" s="25">
        <f t="shared" si="2"/>
        <v>0</v>
      </c>
      <c r="AF17" s="25">
        <f t="shared" si="2"/>
        <v>0</v>
      </c>
      <c r="AG17" s="25">
        <f t="shared" si="2"/>
        <v>0</v>
      </c>
      <c r="AH17" s="25">
        <f t="shared" si="2"/>
        <v>0</v>
      </c>
      <c r="AI17" s="25">
        <f>SUM(AI6:AI8)</f>
        <v>0</v>
      </c>
      <c r="AJ17" s="25" t="s">
        <v>4</v>
      </c>
      <c r="AK17" s="56"/>
      <c r="AL17" s="56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</row>
    <row r="18" spans="2:72" s="1" customFormat="1" ht="15.75">
      <c r="B18" s="26" t="s">
        <v>15</v>
      </c>
      <c r="C18" s="27">
        <f>C19+C25+C31+C34+C35+C37+C38+C43+C47+C51+C54+C58+C68+C78+C85+C86+C92+C33+C71+C82+C80+C81+C87+C88+C90+C75+C36+C64+C84+C66+C89+C76+C23+C83+C91+C77</f>
        <v>57315.627</v>
      </c>
      <c r="D18" s="27">
        <f aca="true" t="shared" si="3" ref="D18:AJ18">D19+D25+D31+D34+D35+D37+D38+D43+D47+D51+D54+D58+D68+D78+D85+D86+D92+D33+D71+D82+D80+D81+D87+D88+D90+D75+D36+D64+D84+D66+D89+D76+D23+D83+D91</f>
        <v>0</v>
      </c>
      <c r="E18" s="27">
        <f t="shared" si="3"/>
        <v>399.529</v>
      </c>
      <c r="F18" s="27">
        <f t="shared" si="3"/>
        <v>0</v>
      </c>
      <c r="G18" s="27">
        <f t="shared" si="3"/>
        <v>1624.673</v>
      </c>
      <c r="H18" s="27">
        <f t="shared" si="3"/>
        <v>0</v>
      </c>
      <c r="I18" s="27">
        <f t="shared" si="3"/>
        <v>0</v>
      </c>
      <c r="J18" s="27">
        <f t="shared" si="3"/>
        <v>3.192</v>
      </c>
      <c r="K18" s="27">
        <f t="shared" si="3"/>
        <v>2889.309</v>
      </c>
      <c r="L18" s="27">
        <f t="shared" si="3"/>
        <v>5197.752</v>
      </c>
      <c r="M18" s="27">
        <f t="shared" si="3"/>
        <v>0</v>
      </c>
      <c r="N18" s="27">
        <f t="shared" si="3"/>
        <v>0</v>
      </c>
      <c r="O18" s="27">
        <f>O19+O25+O31+O34+O35+O37+O38+O43+O47+O51+O54+O58+O68+O78+O85+O86+O92+O33+O71+O82+O80+O81+O87+O88+O90+O75+O36+O64+O84+O66+O89+O76+O23+O83+O91+O77</f>
        <v>0</v>
      </c>
      <c r="P18" s="27">
        <f t="shared" si="3"/>
        <v>0</v>
      </c>
      <c r="Q18" s="27">
        <f t="shared" si="3"/>
        <v>0</v>
      </c>
      <c r="R18" s="27">
        <f t="shared" si="3"/>
        <v>0</v>
      </c>
      <c r="S18" s="27">
        <f t="shared" si="3"/>
        <v>0</v>
      </c>
      <c r="T18" s="27">
        <f t="shared" si="3"/>
        <v>0</v>
      </c>
      <c r="U18" s="27">
        <f t="shared" si="3"/>
        <v>0</v>
      </c>
      <c r="V18" s="27">
        <f t="shared" si="3"/>
        <v>0</v>
      </c>
      <c r="W18" s="27">
        <f t="shared" si="3"/>
        <v>0</v>
      </c>
      <c r="X18" s="27">
        <f t="shared" si="3"/>
        <v>0</v>
      </c>
      <c r="Y18" s="27">
        <f t="shared" si="3"/>
        <v>0</v>
      </c>
      <c r="Z18" s="27">
        <f t="shared" si="3"/>
        <v>0</v>
      </c>
      <c r="AA18" s="27">
        <f t="shared" si="3"/>
        <v>0</v>
      </c>
      <c r="AB18" s="27">
        <f t="shared" si="3"/>
        <v>0</v>
      </c>
      <c r="AC18" s="27">
        <f t="shared" si="3"/>
        <v>0</v>
      </c>
      <c r="AD18" s="27">
        <f t="shared" si="3"/>
        <v>0</v>
      </c>
      <c r="AE18" s="27">
        <f t="shared" si="3"/>
        <v>0.046</v>
      </c>
      <c r="AF18" s="27">
        <f t="shared" si="3"/>
        <v>0</v>
      </c>
      <c r="AG18" s="27">
        <f t="shared" si="3"/>
        <v>0</v>
      </c>
      <c r="AH18" s="27">
        <f t="shared" si="3"/>
        <v>0</v>
      </c>
      <c r="AI18" s="27">
        <f t="shared" si="3"/>
        <v>0</v>
      </c>
      <c r="AJ18" s="27">
        <f t="shared" si="3"/>
        <v>10114.501</v>
      </c>
      <c r="AK18" s="58">
        <f aca="true" t="shared" si="4" ref="AK18:AK87">AJ18-C18</f>
        <v>-47201.126000000004</v>
      </c>
      <c r="AL18" s="56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</row>
    <row r="19" spans="1:72" s="1" customFormat="1" ht="15.75">
      <c r="A19" s="1">
        <v>10116</v>
      </c>
      <c r="B19" s="28" t="s">
        <v>16</v>
      </c>
      <c r="C19" s="29">
        <f aca="true" t="shared" si="5" ref="C19:AJ19">SUM(C20:C22)</f>
        <v>7205.747</v>
      </c>
      <c r="D19" s="29">
        <f t="shared" si="5"/>
        <v>0</v>
      </c>
      <c r="E19" s="29">
        <f t="shared" si="5"/>
        <v>167.11599999999999</v>
      </c>
      <c r="F19" s="29">
        <f t="shared" si="5"/>
        <v>0</v>
      </c>
      <c r="G19" s="29">
        <f t="shared" si="5"/>
        <v>29.127</v>
      </c>
      <c r="H19" s="29">
        <f t="shared" si="5"/>
        <v>0</v>
      </c>
      <c r="I19" s="29">
        <f t="shared" si="5"/>
        <v>0</v>
      </c>
      <c r="J19" s="29">
        <f t="shared" si="5"/>
        <v>3.192</v>
      </c>
      <c r="K19" s="29">
        <f t="shared" si="5"/>
        <v>169.607</v>
      </c>
      <c r="L19" s="29">
        <f t="shared" si="5"/>
        <v>1288.279</v>
      </c>
      <c r="M19" s="29">
        <f t="shared" si="5"/>
        <v>0</v>
      </c>
      <c r="N19" s="29">
        <f t="shared" si="5"/>
        <v>0</v>
      </c>
      <c r="O19" s="29">
        <f t="shared" si="5"/>
        <v>0</v>
      </c>
      <c r="P19" s="29">
        <f t="shared" si="5"/>
        <v>0</v>
      </c>
      <c r="Q19" s="29">
        <f t="shared" si="5"/>
        <v>0</v>
      </c>
      <c r="R19" s="29">
        <f t="shared" si="5"/>
        <v>0</v>
      </c>
      <c r="S19" s="29">
        <f t="shared" si="5"/>
        <v>0</v>
      </c>
      <c r="T19" s="29">
        <f t="shared" si="5"/>
        <v>0</v>
      </c>
      <c r="U19" s="29">
        <f t="shared" si="5"/>
        <v>0</v>
      </c>
      <c r="V19" s="29">
        <f t="shared" si="5"/>
        <v>0</v>
      </c>
      <c r="W19" s="29">
        <f t="shared" si="5"/>
        <v>0</v>
      </c>
      <c r="X19" s="29">
        <f t="shared" si="5"/>
        <v>0</v>
      </c>
      <c r="Y19" s="29">
        <f t="shared" si="5"/>
        <v>0</v>
      </c>
      <c r="Z19" s="29">
        <f t="shared" si="5"/>
        <v>0</v>
      </c>
      <c r="AA19" s="29">
        <f t="shared" si="5"/>
        <v>0</v>
      </c>
      <c r="AB19" s="29">
        <f t="shared" si="5"/>
        <v>0</v>
      </c>
      <c r="AC19" s="29">
        <f t="shared" si="5"/>
        <v>0</v>
      </c>
      <c r="AD19" s="29">
        <f t="shared" si="5"/>
        <v>0</v>
      </c>
      <c r="AE19" s="29">
        <f t="shared" si="5"/>
        <v>0</v>
      </c>
      <c r="AF19" s="29">
        <f t="shared" si="5"/>
        <v>0</v>
      </c>
      <c r="AG19" s="29">
        <f t="shared" si="5"/>
        <v>0</v>
      </c>
      <c r="AH19" s="29">
        <f t="shared" si="5"/>
        <v>0</v>
      </c>
      <c r="AI19" s="29">
        <f t="shared" si="5"/>
        <v>0</v>
      </c>
      <c r="AJ19" s="29">
        <f t="shared" si="5"/>
        <v>1657.3210000000001</v>
      </c>
      <c r="AK19" s="58">
        <f t="shared" si="4"/>
        <v>-5548.426</v>
      </c>
      <c r="AL19" s="56"/>
      <c r="AM19" s="60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</row>
    <row r="20" spans="2:40" ht="15.75">
      <c r="B20" s="30" t="s">
        <v>17</v>
      </c>
      <c r="C20" s="31">
        <v>5656.456</v>
      </c>
      <c r="D20" s="31"/>
      <c r="E20" s="12"/>
      <c r="F20" s="12"/>
      <c r="G20" s="12"/>
      <c r="H20" s="12"/>
      <c r="I20" s="12"/>
      <c r="J20" s="12"/>
      <c r="K20" s="12">
        <v>155.274</v>
      </c>
      <c r="L20" s="12">
        <v>1245.728</v>
      </c>
      <c r="M20" s="12"/>
      <c r="N20" s="16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34"/>
      <c r="AD20" s="16"/>
      <c r="AE20" s="16"/>
      <c r="AF20" s="16"/>
      <c r="AG20" s="16"/>
      <c r="AH20" s="12"/>
      <c r="AI20" s="12"/>
      <c r="AJ20" s="12">
        <f>SUM(D20:AI20)</f>
        <v>1401.002</v>
      </c>
      <c r="AK20" s="58">
        <f t="shared" si="4"/>
        <v>-4255.454</v>
      </c>
      <c r="AM20" s="44" t="s">
        <v>18</v>
      </c>
      <c r="AN20" s="45">
        <f>AJ19</f>
        <v>1657.3210000000001</v>
      </c>
    </row>
    <row r="21" spans="2:40" ht="15.75">
      <c r="B21" s="30" t="s">
        <v>19</v>
      </c>
      <c r="C21" s="31">
        <v>631.004</v>
      </c>
      <c r="D21" s="31"/>
      <c r="E21" s="12">
        <f>150.628+8.973</f>
        <v>159.601</v>
      </c>
      <c r="F21" s="12"/>
      <c r="G21" s="12">
        <v>15.507</v>
      </c>
      <c r="H21" s="12"/>
      <c r="I21" s="12"/>
      <c r="J21" s="12"/>
      <c r="K21" s="12">
        <v>1.071</v>
      </c>
      <c r="L21" s="12"/>
      <c r="M21" s="12"/>
      <c r="N21" s="16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6"/>
      <c r="AE21" s="16"/>
      <c r="AF21" s="16"/>
      <c r="AG21" s="16"/>
      <c r="AH21" s="12"/>
      <c r="AI21" s="12"/>
      <c r="AJ21" s="12">
        <f>SUM(D21:AI21)</f>
        <v>176.179</v>
      </c>
      <c r="AK21" s="58">
        <f t="shared" si="4"/>
        <v>-454.82500000000005</v>
      </c>
      <c r="AM21" s="44" t="s">
        <v>20</v>
      </c>
      <c r="AN21" s="45">
        <f>AJ25</f>
        <v>3114.1929999999998</v>
      </c>
    </row>
    <row r="22" spans="2:40" ht="15.75">
      <c r="B22" s="30" t="s">
        <v>21</v>
      </c>
      <c r="C22" s="31">
        <v>918.287</v>
      </c>
      <c r="D22" s="31"/>
      <c r="E22" s="12">
        <v>7.515</v>
      </c>
      <c r="F22" s="12"/>
      <c r="G22" s="12">
        <v>13.62</v>
      </c>
      <c r="H22" s="12"/>
      <c r="I22" s="12"/>
      <c r="J22" s="12">
        <v>3.192</v>
      </c>
      <c r="K22" s="12">
        <v>13.262</v>
      </c>
      <c r="L22" s="12">
        <v>42.551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>
        <f>SUM(D22:AI22)</f>
        <v>80.14</v>
      </c>
      <c r="AK22" s="58">
        <f t="shared" si="4"/>
        <v>-838.147</v>
      </c>
      <c r="AM22" s="44" t="s">
        <v>22</v>
      </c>
      <c r="AN22" s="45">
        <f>$AJ$31+$AJ$33</f>
        <v>131.81799999999998</v>
      </c>
    </row>
    <row r="23" spans="2:40" ht="34.5" customHeight="1">
      <c r="B23" s="28" t="s">
        <v>66</v>
      </c>
      <c r="C23" s="50">
        <f>SUM(C24)</f>
        <v>5272.646</v>
      </c>
      <c r="D23" s="50">
        <f aca="true" t="shared" si="6" ref="D23:AI23">SUM(D24)</f>
        <v>0</v>
      </c>
      <c r="E23" s="50">
        <f t="shared" si="6"/>
        <v>0</v>
      </c>
      <c r="F23" s="50">
        <f t="shared" si="6"/>
        <v>0</v>
      </c>
      <c r="G23" s="50">
        <f t="shared" si="6"/>
        <v>0</v>
      </c>
      <c r="H23" s="50">
        <f t="shared" si="6"/>
        <v>0</v>
      </c>
      <c r="I23" s="50">
        <f t="shared" si="6"/>
        <v>0</v>
      </c>
      <c r="J23" s="50">
        <f t="shared" si="6"/>
        <v>0</v>
      </c>
      <c r="K23" s="50">
        <f t="shared" si="6"/>
        <v>0</v>
      </c>
      <c r="L23" s="50">
        <f t="shared" si="6"/>
        <v>1713.54</v>
      </c>
      <c r="M23" s="50">
        <f t="shared" si="6"/>
        <v>0</v>
      </c>
      <c r="N23" s="50">
        <f t="shared" si="6"/>
        <v>0</v>
      </c>
      <c r="O23" s="50">
        <f t="shared" si="6"/>
        <v>0</v>
      </c>
      <c r="P23" s="50">
        <f t="shared" si="6"/>
        <v>0</v>
      </c>
      <c r="Q23" s="50">
        <f t="shared" si="6"/>
        <v>0</v>
      </c>
      <c r="R23" s="50">
        <f t="shared" si="6"/>
        <v>0</v>
      </c>
      <c r="S23" s="50">
        <f t="shared" si="6"/>
        <v>0</v>
      </c>
      <c r="T23" s="50">
        <f t="shared" si="6"/>
        <v>0</v>
      </c>
      <c r="U23" s="50">
        <f t="shared" si="6"/>
        <v>0</v>
      </c>
      <c r="V23" s="50">
        <f t="shared" si="6"/>
        <v>0</v>
      </c>
      <c r="W23" s="50">
        <f t="shared" si="6"/>
        <v>0</v>
      </c>
      <c r="X23" s="50">
        <f t="shared" si="6"/>
        <v>0</v>
      </c>
      <c r="Y23" s="50">
        <f t="shared" si="6"/>
        <v>0</v>
      </c>
      <c r="Z23" s="50">
        <f t="shared" si="6"/>
        <v>0</v>
      </c>
      <c r="AA23" s="50">
        <f t="shared" si="6"/>
        <v>0</v>
      </c>
      <c r="AB23" s="50">
        <f t="shared" si="6"/>
        <v>0</v>
      </c>
      <c r="AC23" s="50">
        <f t="shared" si="6"/>
        <v>0</v>
      </c>
      <c r="AD23" s="50">
        <f t="shared" si="6"/>
        <v>0</v>
      </c>
      <c r="AE23" s="50">
        <f t="shared" si="6"/>
        <v>0</v>
      </c>
      <c r="AF23" s="50">
        <f t="shared" si="6"/>
        <v>0</v>
      </c>
      <c r="AG23" s="50">
        <f t="shared" si="6"/>
        <v>0</v>
      </c>
      <c r="AH23" s="50">
        <f t="shared" si="6"/>
        <v>0</v>
      </c>
      <c r="AI23" s="50">
        <f t="shared" si="6"/>
        <v>0</v>
      </c>
      <c r="AJ23" s="50">
        <f>SUM(D23:AI23)</f>
        <v>1713.54</v>
      </c>
      <c r="AK23" s="58">
        <f t="shared" si="4"/>
        <v>-3559.1059999999998</v>
      </c>
      <c r="AM23" s="44" t="s">
        <v>23</v>
      </c>
      <c r="AN23" s="45">
        <f>$AJ$34+$AJ$35+$AJ$38+$AJ$43+$AJ$47+$AJ$37+$AJ$36</f>
        <v>213.983</v>
      </c>
    </row>
    <row r="24" spans="2:40" ht="15" customHeight="1">
      <c r="B24" s="32" t="s">
        <v>30</v>
      </c>
      <c r="C24" s="31">
        <v>5272.646</v>
      </c>
      <c r="D24" s="31"/>
      <c r="E24" s="34"/>
      <c r="F24" s="34"/>
      <c r="G24" s="34"/>
      <c r="H24" s="34"/>
      <c r="I24" s="34"/>
      <c r="J24" s="34"/>
      <c r="K24" s="34"/>
      <c r="L24" s="34">
        <f>1444.201+269.339</f>
        <v>1713.54</v>
      </c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1">
        <f>SUM(D24:AH24)</f>
        <v>1713.54</v>
      </c>
      <c r="AK24" s="58"/>
      <c r="AM24" s="44" t="s">
        <v>24</v>
      </c>
      <c r="AN24" s="45">
        <f>$AJ$68+$AJ$71+$AJ$81+$AJ$64+$AJ$66</f>
        <v>759.1099999999999</v>
      </c>
    </row>
    <row r="25" spans="1:72" s="1" customFormat="1" ht="15.75" customHeight="1">
      <c r="A25" s="1">
        <v>7000</v>
      </c>
      <c r="B25" s="28" t="s">
        <v>58</v>
      </c>
      <c r="C25" s="29">
        <f aca="true" t="shared" si="7" ref="C25:AJ25">SUM(C26:C30)</f>
        <v>30196.259000000002</v>
      </c>
      <c r="D25" s="29">
        <f t="shared" si="7"/>
        <v>0</v>
      </c>
      <c r="E25" s="29">
        <f t="shared" si="7"/>
        <v>116.026</v>
      </c>
      <c r="F25" s="29">
        <f t="shared" si="7"/>
        <v>0</v>
      </c>
      <c r="G25" s="29">
        <f t="shared" si="7"/>
        <v>644.435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813.3580000000001</v>
      </c>
      <c r="L25" s="29">
        <f t="shared" si="7"/>
        <v>1540.3740000000003</v>
      </c>
      <c r="M25" s="29">
        <f t="shared" si="7"/>
        <v>0</v>
      </c>
      <c r="N25" s="29">
        <f t="shared" si="7"/>
        <v>0</v>
      </c>
      <c r="O25" s="29">
        <f t="shared" si="7"/>
        <v>0</v>
      </c>
      <c r="P25" s="29">
        <f t="shared" si="7"/>
        <v>0</v>
      </c>
      <c r="Q25" s="29">
        <f t="shared" si="7"/>
        <v>0</v>
      </c>
      <c r="R25" s="29">
        <f t="shared" si="7"/>
        <v>0</v>
      </c>
      <c r="S25" s="29">
        <f t="shared" si="7"/>
        <v>0</v>
      </c>
      <c r="T25" s="29">
        <f t="shared" si="7"/>
        <v>0</v>
      </c>
      <c r="U25" s="29">
        <f t="shared" si="7"/>
        <v>0</v>
      </c>
      <c r="V25" s="29">
        <f t="shared" si="7"/>
        <v>0</v>
      </c>
      <c r="W25" s="29">
        <f t="shared" si="7"/>
        <v>0</v>
      </c>
      <c r="X25" s="29">
        <f t="shared" si="7"/>
        <v>0</v>
      </c>
      <c r="Y25" s="29">
        <f t="shared" si="7"/>
        <v>0</v>
      </c>
      <c r="Z25" s="29">
        <f t="shared" si="7"/>
        <v>0</v>
      </c>
      <c r="AA25" s="29">
        <f t="shared" si="7"/>
        <v>0</v>
      </c>
      <c r="AB25" s="29">
        <f t="shared" si="7"/>
        <v>0</v>
      </c>
      <c r="AC25" s="29">
        <f t="shared" si="7"/>
        <v>0</v>
      </c>
      <c r="AD25" s="29">
        <f t="shared" si="7"/>
        <v>0</v>
      </c>
      <c r="AE25" s="29">
        <f t="shared" si="7"/>
        <v>0</v>
      </c>
      <c r="AF25" s="29">
        <f t="shared" si="7"/>
        <v>0</v>
      </c>
      <c r="AG25" s="29">
        <f t="shared" si="7"/>
        <v>0</v>
      </c>
      <c r="AH25" s="29">
        <f t="shared" si="7"/>
        <v>0</v>
      </c>
      <c r="AI25" s="29">
        <f>SUM(AI26:AI30)</f>
        <v>0</v>
      </c>
      <c r="AJ25" s="29">
        <f t="shared" si="7"/>
        <v>3114.1929999999998</v>
      </c>
      <c r="AK25" s="58">
        <f t="shared" si="4"/>
        <v>-27082.066000000003</v>
      </c>
      <c r="AL25" s="56"/>
      <c r="AM25" s="44" t="s">
        <v>26</v>
      </c>
      <c r="AN25" s="45">
        <f>$AJ$54</f>
        <v>548.796</v>
      </c>
      <c r="AO25" s="44"/>
      <c r="AP25" s="44"/>
      <c r="AQ25" s="44"/>
      <c r="AR25" s="44"/>
      <c r="AS25" s="44"/>
      <c r="AT25" s="44"/>
      <c r="AU25" s="44"/>
      <c r="AV25" s="44"/>
      <c r="AW25" s="44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</row>
    <row r="26" spans="2:40" ht="15.75">
      <c r="B26" s="30" t="s">
        <v>17</v>
      </c>
      <c r="C26" s="31">
        <v>20157.683</v>
      </c>
      <c r="D26" s="31"/>
      <c r="E26" s="12">
        <v>20.053</v>
      </c>
      <c r="F26" s="12"/>
      <c r="G26" s="12"/>
      <c r="H26" s="12"/>
      <c r="I26" s="12"/>
      <c r="J26" s="12"/>
      <c r="K26" s="12">
        <f>219.072+403.466</f>
        <v>622.538</v>
      </c>
      <c r="L26" s="12">
        <f>805.7+612.924</f>
        <v>1418.624</v>
      </c>
      <c r="M26" s="12"/>
      <c r="N26" s="16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34"/>
      <c r="AD26" s="16"/>
      <c r="AE26" s="16"/>
      <c r="AF26" s="16"/>
      <c r="AG26" s="16"/>
      <c r="AH26" s="12"/>
      <c r="AI26" s="12"/>
      <c r="AJ26" s="12">
        <f>SUM(D26:AI26)</f>
        <v>2061.215</v>
      </c>
      <c r="AK26" s="58">
        <f t="shared" si="4"/>
        <v>-18096.468</v>
      </c>
      <c r="AM26" s="44" t="s">
        <v>28</v>
      </c>
      <c r="AN26" s="45">
        <f>$AJ$58</f>
        <v>31.923</v>
      </c>
    </row>
    <row r="27" spans="2:40" ht="15.75">
      <c r="B27" s="30" t="s">
        <v>25</v>
      </c>
      <c r="C27" s="31">
        <v>0</v>
      </c>
      <c r="D27" s="31"/>
      <c r="E27" s="12"/>
      <c r="F27" s="12"/>
      <c r="G27" s="12"/>
      <c r="H27" s="12"/>
      <c r="I27" s="12"/>
      <c r="J27" s="12"/>
      <c r="K27" s="12"/>
      <c r="L27" s="12"/>
      <c r="M27" s="12"/>
      <c r="N27" s="16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6"/>
      <c r="AE27" s="16"/>
      <c r="AF27" s="16"/>
      <c r="AG27" s="16"/>
      <c r="AH27" s="12"/>
      <c r="AI27" s="12"/>
      <c r="AJ27" s="12">
        <f>SUM(D27:AI27)</f>
        <v>0</v>
      </c>
      <c r="AK27" s="58">
        <f t="shared" si="4"/>
        <v>0</v>
      </c>
      <c r="AM27" s="44" t="s">
        <v>29</v>
      </c>
      <c r="AN27" s="45">
        <f>$AJ$51+$AJ$78+$AJ$85+$AJ$86+$AJ$92+$AJ$80+$AJ$82+$AJ$87+$AJ$88+$AJ$90+$AJ$84+$AJ$89+$AJ$23</f>
        <v>3657.357</v>
      </c>
    </row>
    <row r="28" spans="2:37" ht="15.75">
      <c r="B28" s="30" t="s">
        <v>27</v>
      </c>
      <c r="C28" s="31">
        <v>1663.424</v>
      </c>
      <c r="D28" s="31"/>
      <c r="E28" s="12">
        <v>62.823</v>
      </c>
      <c r="F28" s="12"/>
      <c r="G28" s="12">
        <v>124.856</v>
      </c>
      <c r="H28" s="12"/>
      <c r="I28" s="12"/>
      <c r="J28" s="12"/>
      <c r="K28" s="12">
        <v>94.897</v>
      </c>
      <c r="L28" s="12">
        <v>37.412</v>
      </c>
      <c r="M28" s="12"/>
      <c r="N28" s="16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6"/>
      <c r="AE28" s="16"/>
      <c r="AF28" s="16"/>
      <c r="AG28" s="16"/>
      <c r="AH28" s="12"/>
      <c r="AI28" s="12"/>
      <c r="AJ28" s="12">
        <f>SUM(D28:AI28)</f>
        <v>319.988</v>
      </c>
      <c r="AK28" s="58">
        <f t="shared" si="4"/>
        <v>-1343.436</v>
      </c>
    </row>
    <row r="29" spans="2:37" ht="15.75">
      <c r="B29" s="30" t="s">
        <v>19</v>
      </c>
      <c r="C29" s="31">
        <v>7439.417</v>
      </c>
      <c r="D29" s="31"/>
      <c r="E29" s="12">
        <v>24.142</v>
      </c>
      <c r="F29" s="12"/>
      <c r="G29" s="12">
        <f>440.164+1.867</f>
        <v>442.031</v>
      </c>
      <c r="H29" s="12"/>
      <c r="I29" s="12"/>
      <c r="J29" s="12"/>
      <c r="K29" s="12">
        <v>41.979</v>
      </c>
      <c r="L29" s="12">
        <v>31.814</v>
      </c>
      <c r="M29" s="12"/>
      <c r="N29" s="16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6"/>
      <c r="AE29" s="16"/>
      <c r="AF29" s="16"/>
      <c r="AG29" s="16"/>
      <c r="AH29" s="12"/>
      <c r="AI29" s="12"/>
      <c r="AJ29" s="12">
        <f>SUM(D29:AI29)</f>
        <v>539.966</v>
      </c>
      <c r="AK29" s="58">
        <f t="shared" si="4"/>
        <v>-6899.451</v>
      </c>
    </row>
    <row r="30" spans="2:40" ht="15.75">
      <c r="B30" s="30" t="s">
        <v>21</v>
      </c>
      <c r="C30" s="31">
        <v>935.735</v>
      </c>
      <c r="D30" s="31"/>
      <c r="E30" s="12">
        <v>9.008</v>
      </c>
      <c r="F30" s="12"/>
      <c r="G30" s="12">
        <f>1.81+75.738</f>
        <v>77.548</v>
      </c>
      <c r="H30" s="12"/>
      <c r="I30" s="12"/>
      <c r="J30" s="12"/>
      <c r="K30" s="12">
        <v>53.944</v>
      </c>
      <c r="L30" s="12">
        <v>52.524</v>
      </c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>
        <f>SUM(D30:AI30)</f>
        <v>193.024</v>
      </c>
      <c r="AK30" s="58">
        <f t="shared" si="4"/>
        <v>-742.711</v>
      </c>
      <c r="AN30" s="64"/>
    </row>
    <row r="31" spans="2:40" ht="29.25">
      <c r="B31" s="28" t="s">
        <v>67</v>
      </c>
      <c r="C31" s="29">
        <f>C32</f>
        <v>3034.57</v>
      </c>
      <c r="D31" s="29">
        <f aca="true" t="shared" si="8" ref="D31:AJ31">D32</f>
        <v>0</v>
      </c>
      <c r="E31" s="29">
        <f t="shared" si="8"/>
        <v>0</v>
      </c>
      <c r="F31" s="29">
        <f t="shared" si="8"/>
        <v>0</v>
      </c>
      <c r="G31" s="29">
        <f t="shared" si="8"/>
        <v>101.952</v>
      </c>
      <c r="H31" s="29">
        <f t="shared" si="8"/>
        <v>0</v>
      </c>
      <c r="I31" s="29">
        <f t="shared" si="8"/>
        <v>0</v>
      </c>
      <c r="J31" s="29">
        <f t="shared" si="8"/>
        <v>0</v>
      </c>
      <c r="K31" s="29">
        <f t="shared" si="8"/>
        <v>17.576999999999998</v>
      </c>
      <c r="L31" s="29">
        <f t="shared" si="8"/>
        <v>12.289</v>
      </c>
      <c r="M31" s="29">
        <f t="shared" si="8"/>
        <v>0</v>
      </c>
      <c r="N31" s="29">
        <f t="shared" si="8"/>
        <v>0</v>
      </c>
      <c r="O31" s="29">
        <f t="shared" si="8"/>
        <v>0</v>
      </c>
      <c r="P31" s="29">
        <f t="shared" si="8"/>
        <v>0</v>
      </c>
      <c r="Q31" s="29">
        <f t="shared" si="8"/>
        <v>0</v>
      </c>
      <c r="R31" s="29">
        <f t="shared" si="8"/>
        <v>0</v>
      </c>
      <c r="S31" s="29">
        <f t="shared" si="8"/>
        <v>0</v>
      </c>
      <c r="T31" s="29">
        <f t="shared" si="8"/>
        <v>0</v>
      </c>
      <c r="U31" s="29">
        <f t="shared" si="8"/>
        <v>0</v>
      </c>
      <c r="V31" s="29">
        <f t="shared" si="8"/>
        <v>0</v>
      </c>
      <c r="W31" s="29">
        <f t="shared" si="8"/>
        <v>0</v>
      </c>
      <c r="X31" s="29">
        <f t="shared" si="8"/>
        <v>0</v>
      </c>
      <c r="Y31" s="29">
        <f t="shared" si="8"/>
        <v>0</v>
      </c>
      <c r="Z31" s="29">
        <f t="shared" si="8"/>
        <v>0</v>
      </c>
      <c r="AA31" s="29">
        <f t="shared" si="8"/>
        <v>0</v>
      </c>
      <c r="AB31" s="29">
        <f t="shared" si="8"/>
        <v>0</v>
      </c>
      <c r="AC31" s="29">
        <f t="shared" si="8"/>
        <v>0</v>
      </c>
      <c r="AD31" s="29">
        <f t="shared" si="8"/>
        <v>0</v>
      </c>
      <c r="AE31" s="29">
        <f t="shared" si="8"/>
        <v>0</v>
      </c>
      <c r="AF31" s="29">
        <f t="shared" si="8"/>
        <v>0</v>
      </c>
      <c r="AG31" s="29">
        <f t="shared" si="8"/>
        <v>0</v>
      </c>
      <c r="AH31" s="29">
        <f t="shared" si="8"/>
        <v>0</v>
      </c>
      <c r="AI31" s="29">
        <f t="shared" si="8"/>
        <v>0</v>
      </c>
      <c r="AJ31" s="29">
        <f t="shared" si="8"/>
        <v>131.81799999999998</v>
      </c>
      <c r="AK31" s="58">
        <f t="shared" si="4"/>
        <v>-2902.7520000000004</v>
      </c>
      <c r="AN31" s="64"/>
    </row>
    <row r="32" spans="2:40" ht="15.75">
      <c r="B32" s="32" t="s">
        <v>30</v>
      </c>
      <c r="C32" s="22">
        <v>3034.57</v>
      </c>
      <c r="D32" s="22"/>
      <c r="E32" s="16"/>
      <c r="F32" s="16"/>
      <c r="G32" s="16">
        <f>80.366+21.586</f>
        <v>101.952</v>
      </c>
      <c r="H32" s="16"/>
      <c r="I32" s="16"/>
      <c r="J32" s="16"/>
      <c r="K32" s="16">
        <f>16.141+1.436</f>
        <v>17.576999999999998</v>
      </c>
      <c r="L32" s="16">
        <v>12.289</v>
      </c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22"/>
      <c r="AI32" s="22"/>
      <c r="AJ32" s="12">
        <f>SUM(D32:AI32)</f>
        <v>131.81799999999998</v>
      </c>
      <c r="AK32" s="58">
        <f t="shared" si="4"/>
        <v>-2902.7520000000004</v>
      </c>
      <c r="AN32" s="64"/>
    </row>
    <row r="33" spans="2:40" ht="43.5" hidden="1">
      <c r="B33" s="28" t="s">
        <v>31</v>
      </c>
      <c r="C33" s="29">
        <f>69-69</f>
        <v>0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>
        <f>SUM(E33:AI33)</f>
        <v>0</v>
      </c>
      <c r="AK33" s="58">
        <f t="shared" si="4"/>
        <v>0</v>
      </c>
      <c r="AN33" s="64"/>
    </row>
    <row r="34" spans="1:72" s="1" customFormat="1" ht="29.25">
      <c r="A34" s="1" t="s">
        <v>32</v>
      </c>
      <c r="B34" s="28" t="s">
        <v>33</v>
      </c>
      <c r="C34" s="29">
        <v>615.085</v>
      </c>
      <c r="D34" s="29"/>
      <c r="E34" s="29"/>
      <c r="F34" s="29"/>
      <c r="G34" s="29"/>
      <c r="H34" s="29"/>
      <c r="I34" s="29"/>
      <c r="J34" s="29"/>
      <c r="K34" s="29">
        <v>2</v>
      </c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>
        <f>SUM(D34:AI34)</f>
        <v>2</v>
      </c>
      <c r="AK34" s="58">
        <f t="shared" si="4"/>
        <v>-613.085</v>
      </c>
      <c r="AL34" s="56"/>
      <c r="AM34" s="60"/>
      <c r="AN34" s="64"/>
      <c r="AO34" s="44"/>
      <c r="AP34" s="44"/>
      <c r="AQ34" s="44"/>
      <c r="AR34" s="44"/>
      <c r="AS34" s="44"/>
      <c r="AT34" s="44"/>
      <c r="AU34" s="44"/>
      <c r="AV34" s="44"/>
      <c r="AW34" s="44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</row>
    <row r="35" spans="2:72" s="1" customFormat="1" ht="29.25">
      <c r="B35" s="28" t="s">
        <v>35</v>
      </c>
      <c r="C35" s="29">
        <v>33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33"/>
      <c r="AC35" s="29"/>
      <c r="AD35" s="29"/>
      <c r="AE35" s="29"/>
      <c r="AF35" s="29"/>
      <c r="AG35" s="29"/>
      <c r="AH35" s="29"/>
      <c r="AI35" s="29"/>
      <c r="AJ35" s="29">
        <f>SUM(D35:AI35)</f>
        <v>0</v>
      </c>
      <c r="AK35" s="58">
        <f t="shared" si="4"/>
        <v>-33</v>
      </c>
      <c r="AL35" s="56"/>
      <c r="AM35" s="60"/>
      <c r="AN35" s="64"/>
      <c r="AO35" s="44"/>
      <c r="AP35" s="44"/>
      <c r="AQ35" s="44"/>
      <c r="AR35" s="44"/>
      <c r="AS35" s="44"/>
      <c r="AT35" s="44"/>
      <c r="AU35" s="44"/>
      <c r="AV35" s="44"/>
      <c r="AW35" s="44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</row>
    <row r="36" spans="2:72" s="1" customFormat="1" ht="48" customHeight="1">
      <c r="B36" s="28" t="s">
        <v>34</v>
      </c>
      <c r="C36" s="70">
        <v>90.389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33"/>
      <c r="AC36" s="29"/>
      <c r="AD36" s="29"/>
      <c r="AE36" s="29"/>
      <c r="AF36" s="29"/>
      <c r="AG36" s="29"/>
      <c r="AH36" s="29"/>
      <c r="AI36" s="29"/>
      <c r="AJ36" s="29">
        <f>SUM(D36:AI36)</f>
        <v>0</v>
      </c>
      <c r="AK36" s="58">
        <f t="shared" si="4"/>
        <v>-90.389</v>
      </c>
      <c r="AL36" s="56"/>
      <c r="AM36" s="60"/>
      <c r="AN36" s="64"/>
      <c r="AO36" s="44"/>
      <c r="AP36" s="44"/>
      <c r="AQ36" s="44"/>
      <c r="AR36" s="44"/>
      <c r="AS36" s="44"/>
      <c r="AT36" s="44"/>
      <c r="AU36" s="44"/>
      <c r="AV36" s="44"/>
      <c r="AW36" s="44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</row>
    <row r="37" spans="2:72" s="1" customFormat="1" ht="43.5">
      <c r="B37" s="28" t="s">
        <v>36</v>
      </c>
      <c r="C37" s="29">
        <v>50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>
        <f>SUM(D37:AI37)</f>
        <v>0</v>
      </c>
      <c r="AK37" s="58">
        <f t="shared" si="4"/>
        <v>-50</v>
      </c>
      <c r="AL37" s="56"/>
      <c r="AM37" s="60"/>
      <c r="AN37" s="64"/>
      <c r="AO37" s="44"/>
      <c r="AP37" s="44"/>
      <c r="AQ37" s="44"/>
      <c r="AR37" s="44"/>
      <c r="AS37" s="44"/>
      <c r="AT37" s="44"/>
      <c r="AU37" s="44"/>
      <c r="AV37" s="44"/>
      <c r="AW37" s="44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</row>
    <row r="38" spans="2:72" s="1" customFormat="1" ht="15.75">
      <c r="B38" s="28" t="s">
        <v>37</v>
      </c>
      <c r="C38" s="29">
        <f aca="true" t="shared" si="9" ref="C38:AJ38">SUM(C39:C42)</f>
        <v>1425.2879999999998</v>
      </c>
      <c r="D38" s="29">
        <f t="shared" si="9"/>
        <v>0</v>
      </c>
      <c r="E38" s="29">
        <f t="shared" si="9"/>
        <v>0</v>
      </c>
      <c r="F38" s="29">
        <f t="shared" si="9"/>
        <v>0</v>
      </c>
      <c r="G38" s="29">
        <f t="shared" si="9"/>
        <v>23.392</v>
      </c>
      <c r="H38" s="29">
        <f t="shared" si="9"/>
        <v>0</v>
      </c>
      <c r="I38" s="29">
        <f t="shared" si="9"/>
        <v>0</v>
      </c>
      <c r="J38" s="29">
        <f t="shared" si="9"/>
        <v>0</v>
      </c>
      <c r="K38" s="29">
        <f t="shared" si="9"/>
        <v>0</v>
      </c>
      <c r="L38" s="29">
        <f t="shared" si="9"/>
        <v>10.524</v>
      </c>
      <c r="M38" s="29">
        <f t="shared" si="9"/>
        <v>0</v>
      </c>
      <c r="N38" s="29">
        <f t="shared" si="9"/>
        <v>0</v>
      </c>
      <c r="O38" s="29">
        <f t="shared" si="9"/>
        <v>0</v>
      </c>
      <c r="P38" s="29">
        <f t="shared" si="9"/>
        <v>0</v>
      </c>
      <c r="Q38" s="29">
        <f t="shared" si="9"/>
        <v>0</v>
      </c>
      <c r="R38" s="29">
        <f t="shared" si="9"/>
        <v>0</v>
      </c>
      <c r="S38" s="29">
        <f t="shared" si="9"/>
        <v>0</v>
      </c>
      <c r="T38" s="29">
        <f t="shared" si="9"/>
        <v>0</v>
      </c>
      <c r="U38" s="29">
        <f t="shared" si="9"/>
        <v>0</v>
      </c>
      <c r="V38" s="29">
        <f t="shared" si="9"/>
        <v>0</v>
      </c>
      <c r="W38" s="29">
        <f t="shared" si="9"/>
        <v>0</v>
      </c>
      <c r="X38" s="29">
        <f t="shared" si="9"/>
        <v>0</v>
      </c>
      <c r="Y38" s="29">
        <f t="shared" si="9"/>
        <v>0</v>
      </c>
      <c r="Z38" s="29">
        <f t="shared" si="9"/>
        <v>0</v>
      </c>
      <c r="AA38" s="29">
        <f t="shared" si="9"/>
        <v>0</v>
      </c>
      <c r="AB38" s="29">
        <f t="shared" si="9"/>
        <v>0</v>
      </c>
      <c r="AC38" s="29">
        <f t="shared" si="9"/>
        <v>0</v>
      </c>
      <c r="AD38" s="29">
        <f t="shared" si="9"/>
        <v>0</v>
      </c>
      <c r="AE38" s="29">
        <f t="shared" si="9"/>
        <v>0</v>
      </c>
      <c r="AF38" s="29">
        <f t="shared" si="9"/>
        <v>0</v>
      </c>
      <c r="AG38" s="29">
        <f t="shared" si="9"/>
        <v>0</v>
      </c>
      <c r="AH38" s="29">
        <f t="shared" si="9"/>
        <v>0</v>
      </c>
      <c r="AI38" s="29">
        <f t="shared" si="9"/>
        <v>0</v>
      </c>
      <c r="AJ38" s="29">
        <f t="shared" si="9"/>
        <v>33.916</v>
      </c>
      <c r="AK38" s="58">
        <f t="shared" si="4"/>
        <v>-1391.3719999999998</v>
      </c>
      <c r="AL38" s="58"/>
      <c r="AM38" s="60"/>
      <c r="AN38" s="64"/>
      <c r="AO38" s="44"/>
      <c r="AP38" s="44"/>
      <c r="AQ38" s="44"/>
      <c r="AR38" s="44"/>
      <c r="AS38" s="44"/>
      <c r="AT38" s="44"/>
      <c r="AU38" s="44"/>
      <c r="AV38" s="44"/>
      <c r="AW38" s="44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</row>
    <row r="39" spans="2:72" s="1" customFormat="1" ht="15.75">
      <c r="B39" s="30" t="s">
        <v>17</v>
      </c>
      <c r="C39" s="31">
        <v>1257.408</v>
      </c>
      <c r="D39" s="31"/>
      <c r="E39" s="12"/>
      <c r="F39" s="12"/>
      <c r="G39" s="12">
        <v>8.76</v>
      </c>
      <c r="H39" s="12"/>
      <c r="I39" s="12"/>
      <c r="J39" s="12"/>
      <c r="K39" s="12"/>
      <c r="L39" s="12"/>
      <c r="M39" s="12"/>
      <c r="N39" s="16"/>
      <c r="O39" s="12"/>
      <c r="P39" s="12"/>
      <c r="Q39" s="12"/>
      <c r="R39" s="12"/>
      <c r="S39" s="12"/>
      <c r="T39" s="12"/>
      <c r="U39" s="12"/>
      <c r="V39" s="34"/>
      <c r="W39" s="12"/>
      <c r="X39" s="12"/>
      <c r="Y39" s="12"/>
      <c r="Z39" s="34"/>
      <c r="AA39" s="12"/>
      <c r="AB39" s="12"/>
      <c r="AC39" s="34"/>
      <c r="AD39" s="16"/>
      <c r="AE39" s="16"/>
      <c r="AF39" s="16"/>
      <c r="AG39" s="16"/>
      <c r="AH39" s="12"/>
      <c r="AI39" s="12"/>
      <c r="AJ39" s="12">
        <f>SUM(D39:AI39)</f>
        <v>8.76</v>
      </c>
      <c r="AK39" s="58">
        <f t="shared" si="4"/>
        <v>-1248.648</v>
      </c>
      <c r="AL39" s="56"/>
      <c r="AM39" s="60"/>
      <c r="AN39" s="64"/>
      <c r="AO39" s="44"/>
      <c r="AP39" s="44"/>
      <c r="AQ39" s="44"/>
      <c r="AR39" s="44"/>
      <c r="AS39" s="44"/>
      <c r="AT39" s="44"/>
      <c r="AU39" s="44"/>
      <c r="AV39" s="44"/>
      <c r="AW39" s="44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</row>
    <row r="40" spans="2:72" s="1" customFormat="1" ht="15.75">
      <c r="B40" s="30" t="s">
        <v>25</v>
      </c>
      <c r="C40" s="31">
        <v>0</v>
      </c>
      <c r="D40" s="31"/>
      <c r="E40" s="12"/>
      <c r="F40" s="12"/>
      <c r="G40" s="12"/>
      <c r="H40" s="12"/>
      <c r="I40" s="12"/>
      <c r="J40" s="12"/>
      <c r="K40" s="12"/>
      <c r="L40" s="12"/>
      <c r="M40" s="12"/>
      <c r="N40" s="16"/>
      <c r="O40" s="12"/>
      <c r="P40" s="12"/>
      <c r="Q40" s="12"/>
      <c r="R40" s="12"/>
      <c r="S40" s="12"/>
      <c r="T40" s="12"/>
      <c r="U40" s="12"/>
      <c r="V40" s="34"/>
      <c r="W40" s="12"/>
      <c r="X40" s="12"/>
      <c r="Y40" s="12"/>
      <c r="Z40" s="34"/>
      <c r="AA40" s="12"/>
      <c r="AB40" s="12"/>
      <c r="AC40" s="12"/>
      <c r="AD40" s="16"/>
      <c r="AE40" s="16"/>
      <c r="AF40" s="16"/>
      <c r="AG40" s="16"/>
      <c r="AH40" s="12"/>
      <c r="AI40" s="12"/>
      <c r="AJ40" s="12">
        <f>SUM(D40:AI40)</f>
        <v>0</v>
      </c>
      <c r="AK40" s="58">
        <f t="shared" si="4"/>
        <v>0</v>
      </c>
      <c r="AL40" s="56"/>
      <c r="AM40" s="60"/>
      <c r="AN40" s="64"/>
      <c r="AO40" s="44"/>
      <c r="AP40" s="44"/>
      <c r="AQ40" s="44"/>
      <c r="AR40" s="44"/>
      <c r="AS40" s="44"/>
      <c r="AT40" s="44"/>
      <c r="AU40" s="44"/>
      <c r="AV40" s="44"/>
      <c r="AW40" s="44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</row>
    <row r="41" spans="2:72" s="1" customFormat="1" ht="15.75">
      <c r="B41" s="30" t="s">
        <v>19</v>
      </c>
      <c r="C41" s="31">
        <v>141.149</v>
      </c>
      <c r="D41" s="31"/>
      <c r="E41" s="12"/>
      <c r="F41" s="12"/>
      <c r="G41" s="12">
        <v>13.139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34"/>
      <c r="W41" s="12"/>
      <c r="X41" s="12"/>
      <c r="Y41" s="12"/>
      <c r="Z41" s="34"/>
      <c r="AA41" s="12"/>
      <c r="AB41" s="12"/>
      <c r="AC41" s="12"/>
      <c r="AD41" s="16"/>
      <c r="AE41" s="16"/>
      <c r="AF41" s="16"/>
      <c r="AG41" s="16"/>
      <c r="AH41" s="12"/>
      <c r="AI41" s="12"/>
      <c r="AJ41" s="12">
        <f>SUM(D41:AI41)</f>
        <v>13.139</v>
      </c>
      <c r="AK41" s="58">
        <f t="shared" si="4"/>
        <v>-128.01</v>
      </c>
      <c r="AL41" s="56"/>
      <c r="AM41" s="60"/>
      <c r="AN41" s="64"/>
      <c r="AO41" s="44"/>
      <c r="AP41" s="44"/>
      <c r="AQ41" s="44"/>
      <c r="AR41" s="44"/>
      <c r="AS41" s="44"/>
      <c r="AT41" s="44"/>
      <c r="AU41" s="44"/>
      <c r="AV41" s="44"/>
      <c r="AW41" s="44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</row>
    <row r="42" spans="2:72" s="1" customFormat="1" ht="15.75">
      <c r="B42" s="30" t="s">
        <v>21</v>
      </c>
      <c r="C42" s="31">
        <v>26.731</v>
      </c>
      <c r="D42" s="31"/>
      <c r="E42" s="12"/>
      <c r="F42" s="12"/>
      <c r="G42" s="12">
        <v>1.493</v>
      </c>
      <c r="H42" s="12"/>
      <c r="I42" s="12"/>
      <c r="J42" s="12"/>
      <c r="K42" s="12"/>
      <c r="L42" s="12">
        <v>10.524</v>
      </c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>
        <f>SUM(D42:AI42)</f>
        <v>12.017</v>
      </c>
      <c r="AK42" s="58">
        <f t="shared" si="4"/>
        <v>-14.714000000000002</v>
      </c>
      <c r="AL42" s="56"/>
      <c r="AM42" s="60"/>
      <c r="AN42" s="64"/>
      <c r="AO42" s="44"/>
      <c r="AP42" s="44"/>
      <c r="AQ42" s="44"/>
      <c r="AR42" s="44"/>
      <c r="AS42" s="44"/>
      <c r="AT42" s="44"/>
      <c r="AU42" s="44"/>
      <c r="AV42" s="44"/>
      <c r="AW42" s="44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</row>
    <row r="43" spans="2:72" s="1" customFormat="1" ht="15.75">
      <c r="B43" s="28" t="s">
        <v>38</v>
      </c>
      <c r="C43" s="29">
        <f>SUM(C44:C46)</f>
        <v>303.291</v>
      </c>
      <c r="D43" s="29">
        <f aca="true" t="shared" si="10" ref="D43:AJ43">SUM(D44:D46)</f>
        <v>0</v>
      </c>
      <c r="E43" s="29">
        <f t="shared" si="10"/>
        <v>0</v>
      </c>
      <c r="F43" s="29">
        <f t="shared" si="10"/>
        <v>0</v>
      </c>
      <c r="G43" s="29">
        <f t="shared" si="10"/>
        <v>0</v>
      </c>
      <c r="H43" s="29">
        <f t="shared" si="10"/>
        <v>0</v>
      </c>
      <c r="I43" s="29">
        <f t="shared" si="10"/>
        <v>0</v>
      </c>
      <c r="J43" s="29">
        <f t="shared" si="10"/>
        <v>0</v>
      </c>
      <c r="K43" s="29">
        <f t="shared" si="10"/>
        <v>76.762</v>
      </c>
      <c r="L43" s="29">
        <f t="shared" si="10"/>
        <v>0</v>
      </c>
      <c r="M43" s="29">
        <f t="shared" si="10"/>
        <v>0</v>
      </c>
      <c r="N43" s="29">
        <f t="shared" si="10"/>
        <v>0</v>
      </c>
      <c r="O43" s="29">
        <f t="shared" si="10"/>
        <v>0</v>
      </c>
      <c r="P43" s="29">
        <f t="shared" si="10"/>
        <v>0</v>
      </c>
      <c r="Q43" s="29">
        <f t="shared" si="10"/>
        <v>0</v>
      </c>
      <c r="R43" s="29">
        <f t="shared" si="10"/>
        <v>0</v>
      </c>
      <c r="S43" s="29">
        <f t="shared" si="10"/>
        <v>0</v>
      </c>
      <c r="T43" s="29">
        <f t="shared" si="10"/>
        <v>0</v>
      </c>
      <c r="U43" s="29">
        <f t="shared" si="10"/>
        <v>0</v>
      </c>
      <c r="V43" s="29">
        <f t="shared" si="10"/>
        <v>0</v>
      </c>
      <c r="W43" s="29">
        <f t="shared" si="10"/>
        <v>0</v>
      </c>
      <c r="X43" s="29">
        <f t="shared" si="10"/>
        <v>0</v>
      </c>
      <c r="Y43" s="29">
        <f t="shared" si="10"/>
        <v>0</v>
      </c>
      <c r="Z43" s="29">
        <f t="shared" si="10"/>
        <v>0</v>
      </c>
      <c r="AA43" s="29">
        <f t="shared" si="10"/>
        <v>0</v>
      </c>
      <c r="AB43" s="29">
        <f t="shared" si="10"/>
        <v>0</v>
      </c>
      <c r="AC43" s="29">
        <f t="shared" si="10"/>
        <v>0</v>
      </c>
      <c r="AD43" s="29">
        <f t="shared" si="10"/>
        <v>0</v>
      </c>
      <c r="AE43" s="29">
        <f t="shared" si="10"/>
        <v>0</v>
      </c>
      <c r="AF43" s="29">
        <f t="shared" si="10"/>
        <v>0</v>
      </c>
      <c r="AG43" s="29">
        <f t="shared" si="10"/>
        <v>0</v>
      </c>
      <c r="AH43" s="29">
        <f t="shared" si="10"/>
        <v>0</v>
      </c>
      <c r="AI43" s="29">
        <f t="shared" si="10"/>
        <v>0</v>
      </c>
      <c r="AJ43" s="29">
        <f t="shared" si="10"/>
        <v>76.762</v>
      </c>
      <c r="AK43" s="58">
        <f t="shared" si="4"/>
        <v>-226.529</v>
      </c>
      <c r="AL43" s="56"/>
      <c r="AM43" s="60"/>
      <c r="AN43" s="64"/>
      <c r="AO43" s="44"/>
      <c r="AP43" s="44"/>
      <c r="AQ43" s="44"/>
      <c r="AR43" s="44"/>
      <c r="AS43" s="44"/>
      <c r="AT43" s="44"/>
      <c r="AU43" s="44"/>
      <c r="AV43" s="44"/>
      <c r="AW43" s="44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</row>
    <row r="44" spans="2:72" s="1" customFormat="1" ht="15.75">
      <c r="B44" s="30" t="s">
        <v>17</v>
      </c>
      <c r="C44" s="31">
        <v>213.809</v>
      </c>
      <c r="D44" s="31"/>
      <c r="E44" s="12"/>
      <c r="F44" s="12"/>
      <c r="G44" s="12"/>
      <c r="H44" s="12"/>
      <c r="I44" s="12"/>
      <c r="J44" s="12"/>
      <c r="K44" s="12">
        <v>71.957</v>
      </c>
      <c r="L44" s="12"/>
      <c r="M44" s="12"/>
      <c r="N44" s="16"/>
      <c r="O44" s="12"/>
      <c r="P44" s="12"/>
      <c r="Q44" s="12"/>
      <c r="R44" s="12"/>
      <c r="S44" s="12"/>
      <c r="T44" s="12"/>
      <c r="U44" s="12"/>
      <c r="V44" s="34"/>
      <c r="W44" s="12"/>
      <c r="X44" s="12"/>
      <c r="Y44" s="12"/>
      <c r="Z44" s="34"/>
      <c r="AA44" s="12"/>
      <c r="AB44" s="12"/>
      <c r="AC44" s="12"/>
      <c r="AD44" s="16"/>
      <c r="AE44" s="16"/>
      <c r="AF44" s="16"/>
      <c r="AG44" s="16"/>
      <c r="AH44" s="12"/>
      <c r="AI44" s="12"/>
      <c r="AJ44" s="12">
        <f>SUM(D44:AI44)</f>
        <v>71.957</v>
      </c>
      <c r="AK44" s="58">
        <f t="shared" si="4"/>
        <v>-141.852</v>
      </c>
      <c r="AL44" s="56"/>
      <c r="AM44" s="60"/>
      <c r="AN44" s="64"/>
      <c r="AO44" s="44"/>
      <c r="AP44" s="44"/>
      <c r="AQ44" s="44"/>
      <c r="AR44" s="44"/>
      <c r="AS44" s="44"/>
      <c r="AT44" s="44"/>
      <c r="AU44" s="44"/>
      <c r="AV44" s="44"/>
      <c r="AW44" s="44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</row>
    <row r="45" spans="2:72" s="1" customFormat="1" ht="15.75">
      <c r="B45" s="30" t="s">
        <v>19</v>
      </c>
      <c r="C45" s="31">
        <v>72.977</v>
      </c>
      <c r="D45" s="31"/>
      <c r="E45" s="12"/>
      <c r="F45" s="12"/>
      <c r="G45" s="12"/>
      <c r="H45" s="12"/>
      <c r="I45" s="12"/>
      <c r="J45" s="12"/>
      <c r="K45" s="12"/>
      <c r="L45" s="12"/>
      <c r="M45" s="12"/>
      <c r="N45" s="16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6"/>
      <c r="AE45" s="16"/>
      <c r="AF45" s="16"/>
      <c r="AG45" s="16"/>
      <c r="AH45" s="12"/>
      <c r="AI45" s="12"/>
      <c r="AJ45" s="12">
        <f>SUM(D45:AI45)</f>
        <v>0</v>
      </c>
      <c r="AK45" s="58">
        <f t="shared" si="4"/>
        <v>-72.977</v>
      </c>
      <c r="AL45" s="56"/>
      <c r="AM45" s="60"/>
      <c r="AN45" s="64"/>
      <c r="AO45" s="44"/>
      <c r="AP45" s="44"/>
      <c r="AQ45" s="44"/>
      <c r="AR45" s="44"/>
      <c r="AS45" s="44"/>
      <c r="AT45" s="44"/>
      <c r="AU45" s="44"/>
      <c r="AV45" s="44"/>
      <c r="AW45" s="44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</row>
    <row r="46" spans="2:72" s="1" customFormat="1" ht="15.75">
      <c r="B46" s="30" t="s">
        <v>21</v>
      </c>
      <c r="C46" s="31">
        <v>16.505</v>
      </c>
      <c r="D46" s="31"/>
      <c r="E46" s="12"/>
      <c r="F46" s="12"/>
      <c r="G46" s="12"/>
      <c r="H46" s="12"/>
      <c r="I46" s="12"/>
      <c r="J46" s="12"/>
      <c r="K46" s="12">
        <v>4.805</v>
      </c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>
        <f>SUM(D46:AI46)</f>
        <v>4.805</v>
      </c>
      <c r="AK46" s="58">
        <f t="shared" si="4"/>
        <v>-11.7</v>
      </c>
      <c r="AL46" s="56"/>
      <c r="AM46" s="60"/>
      <c r="AN46" s="64"/>
      <c r="AO46" s="44"/>
      <c r="AP46" s="44"/>
      <c r="AQ46" s="44"/>
      <c r="AR46" s="44"/>
      <c r="AS46" s="44"/>
      <c r="AT46" s="44"/>
      <c r="AU46" s="44"/>
      <c r="AV46" s="44"/>
      <c r="AW46" s="44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</row>
    <row r="47" spans="2:72" s="1" customFormat="1" ht="15.75">
      <c r="B47" s="28" t="s">
        <v>39</v>
      </c>
      <c r="C47" s="29">
        <f>SUM(C48:C50)</f>
        <v>204.429</v>
      </c>
      <c r="D47" s="29">
        <f aca="true" t="shared" si="11" ref="D47:AH47">SUM(D48:D50)</f>
        <v>0</v>
      </c>
      <c r="E47" s="29">
        <f t="shared" si="11"/>
        <v>34.086</v>
      </c>
      <c r="F47" s="29">
        <f t="shared" si="11"/>
        <v>0</v>
      </c>
      <c r="G47" s="29">
        <f t="shared" si="11"/>
        <v>0</v>
      </c>
      <c r="H47" s="29">
        <f t="shared" si="11"/>
        <v>0</v>
      </c>
      <c r="I47" s="29">
        <f t="shared" si="11"/>
        <v>0</v>
      </c>
      <c r="J47" s="29">
        <f t="shared" si="11"/>
        <v>0</v>
      </c>
      <c r="K47" s="29">
        <f t="shared" si="11"/>
        <v>0</v>
      </c>
      <c r="L47" s="29">
        <f t="shared" si="11"/>
        <v>67.219</v>
      </c>
      <c r="M47" s="29">
        <f t="shared" si="11"/>
        <v>0</v>
      </c>
      <c r="N47" s="29">
        <f t="shared" si="11"/>
        <v>0</v>
      </c>
      <c r="O47" s="29">
        <f t="shared" si="11"/>
        <v>0</v>
      </c>
      <c r="P47" s="29">
        <f t="shared" si="11"/>
        <v>0</v>
      </c>
      <c r="Q47" s="29">
        <f t="shared" si="11"/>
        <v>0</v>
      </c>
      <c r="R47" s="29">
        <f t="shared" si="11"/>
        <v>0</v>
      </c>
      <c r="S47" s="29">
        <f t="shared" si="11"/>
        <v>0</v>
      </c>
      <c r="T47" s="29">
        <f t="shared" si="11"/>
        <v>0</v>
      </c>
      <c r="U47" s="29">
        <f t="shared" si="11"/>
        <v>0</v>
      </c>
      <c r="V47" s="29">
        <f>SUM(V48:V50)</f>
        <v>0</v>
      </c>
      <c r="W47" s="29">
        <f t="shared" si="11"/>
        <v>0</v>
      </c>
      <c r="X47" s="29">
        <f t="shared" si="11"/>
        <v>0</v>
      </c>
      <c r="Y47" s="29">
        <f t="shared" si="11"/>
        <v>0</v>
      </c>
      <c r="Z47" s="29">
        <f t="shared" si="11"/>
        <v>0</v>
      </c>
      <c r="AA47" s="29">
        <f t="shared" si="11"/>
        <v>0</v>
      </c>
      <c r="AB47" s="29">
        <f t="shared" si="11"/>
        <v>0</v>
      </c>
      <c r="AC47" s="29">
        <f t="shared" si="11"/>
        <v>0</v>
      </c>
      <c r="AD47" s="29">
        <f t="shared" si="11"/>
        <v>0</v>
      </c>
      <c r="AE47" s="29">
        <f t="shared" si="11"/>
        <v>0</v>
      </c>
      <c r="AF47" s="29">
        <f t="shared" si="11"/>
        <v>0</v>
      </c>
      <c r="AG47" s="29">
        <f t="shared" si="11"/>
        <v>0</v>
      </c>
      <c r="AH47" s="29">
        <f t="shared" si="11"/>
        <v>0</v>
      </c>
      <c r="AI47" s="29">
        <f>SUM(AI48:AI50)</f>
        <v>0</v>
      </c>
      <c r="AJ47" s="29">
        <f>SUM(E47:AH47)</f>
        <v>101.30499999999999</v>
      </c>
      <c r="AK47" s="58">
        <f t="shared" si="4"/>
        <v>-103.12400000000001</v>
      </c>
      <c r="AL47" s="56"/>
      <c r="AM47" s="60"/>
      <c r="AN47" s="64"/>
      <c r="AO47" s="44"/>
      <c r="AP47" s="44"/>
      <c r="AQ47" s="44"/>
      <c r="AR47" s="44"/>
      <c r="AS47" s="44"/>
      <c r="AT47" s="44"/>
      <c r="AU47" s="44"/>
      <c r="AV47" s="44"/>
      <c r="AW47" s="44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</row>
    <row r="48" spans="2:72" s="1" customFormat="1" ht="15.75">
      <c r="B48" s="30" t="s">
        <v>17</v>
      </c>
      <c r="C48" s="31">
        <v>183.429</v>
      </c>
      <c r="D48" s="31"/>
      <c r="E48" s="12"/>
      <c r="F48" s="12"/>
      <c r="G48" s="12"/>
      <c r="H48" s="12"/>
      <c r="I48" s="12"/>
      <c r="J48" s="12"/>
      <c r="K48" s="12"/>
      <c r="L48" s="12">
        <v>67.219</v>
      </c>
      <c r="M48" s="12"/>
      <c r="N48" s="16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6"/>
      <c r="AE48" s="16"/>
      <c r="AF48" s="16"/>
      <c r="AG48" s="16"/>
      <c r="AH48" s="16"/>
      <c r="AI48" s="16"/>
      <c r="AJ48" s="12">
        <f>SUM(D48:AI48)</f>
        <v>67.219</v>
      </c>
      <c r="AK48" s="58">
        <f t="shared" si="4"/>
        <v>-116.21000000000001</v>
      </c>
      <c r="AL48" s="56"/>
      <c r="AM48" s="60"/>
      <c r="AN48" s="64"/>
      <c r="AO48" s="44"/>
      <c r="AP48" s="44"/>
      <c r="AQ48" s="44"/>
      <c r="AR48" s="44"/>
      <c r="AS48" s="44"/>
      <c r="AT48" s="44"/>
      <c r="AU48" s="44"/>
      <c r="AV48" s="44"/>
      <c r="AW48" s="44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</row>
    <row r="49" spans="2:72" s="1" customFormat="1" ht="15.75">
      <c r="B49" s="30" t="s">
        <v>19</v>
      </c>
      <c r="C49" s="31">
        <v>18</v>
      </c>
      <c r="D49" s="31"/>
      <c r="E49" s="12">
        <v>34.086</v>
      </c>
      <c r="F49" s="12"/>
      <c r="G49" s="12"/>
      <c r="H49" s="12"/>
      <c r="I49" s="12"/>
      <c r="J49" s="12"/>
      <c r="K49" s="12"/>
      <c r="L49" s="12"/>
      <c r="M49" s="12"/>
      <c r="N49" s="16"/>
      <c r="O49" s="12"/>
      <c r="P49" s="12"/>
      <c r="Q49" s="12"/>
      <c r="R49" s="12"/>
      <c r="S49" s="12"/>
      <c r="T49" s="12"/>
      <c r="U49" s="12"/>
      <c r="V49" s="34"/>
      <c r="W49" s="12"/>
      <c r="X49" s="12"/>
      <c r="Y49" s="12"/>
      <c r="Z49" s="34"/>
      <c r="AA49" s="12"/>
      <c r="AB49" s="12"/>
      <c r="AC49" s="12"/>
      <c r="AD49" s="16"/>
      <c r="AE49" s="16"/>
      <c r="AF49" s="16"/>
      <c r="AG49" s="12"/>
      <c r="AH49" s="16"/>
      <c r="AI49" s="16"/>
      <c r="AJ49" s="12">
        <f>SUM(D49:AI49)</f>
        <v>34.086</v>
      </c>
      <c r="AK49" s="58">
        <f t="shared" si="4"/>
        <v>16.086</v>
      </c>
      <c r="AL49" s="56"/>
      <c r="AM49" s="60"/>
      <c r="AN49" s="64"/>
      <c r="AO49" s="44"/>
      <c r="AP49" s="44"/>
      <c r="AQ49" s="44"/>
      <c r="AR49" s="44"/>
      <c r="AS49" s="44"/>
      <c r="AT49" s="44"/>
      <c r="AU49" s="44"/>
      <c r="AV49" s="44"/>
      <c r="AW49" s="44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</row>
    <row r="50" spans="2:72" s="1" customFormat="1" ht="15.75">
      <c r="B50" s="30" t="s">
        <v>21</v>
      </c>
      <c r="C50" s="31">
        <v>3</v>
      </c>
      <c r="D50" s="31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>
        <f>SUM(D50:AI50)</f>
        <v>0</v>
      </c>
      <c r="AK50" s="58">
        <f t="shared" si="4"/>
        <v>-3</v>
      </c>
      <c r="AL50" s="56"/>
      <c r="AM50" s="60"/>
      <c r="AN50" s="64"/>
      <c r="AO50" s="44"/>
      <c r="AP50" s="44"/>
      <c r="AQ50" s="44"/>
      <c r="AR50" s="44"/>
      <c r="AS50" s="44"/>
      <c r="AT50" s="44"/>
      <c r="AU50" s="44"/>
      <c r="AV50" s="44"/>
      <c r="AW50" s="44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</row>
    <row r="51" spans="1:72" s="1" customFormat="1" ht="15.75">
      <c r="A51" s="1">
        <v>90501</v>
      </c>
      <c r="B51" s="28" t="s">
        <v>40</v>
      </c>
      <c r="C51" s="29">
        <f>C52+C53</f>
        <v>0</v>
      </c>
      <c r="D51" s="29">
        <f aca="true" t="shared" si="12" ref="D51:AH51">D52+D53</f>
        <v>0</v>
      </c>
      <c r="E51" s="29">
        <f t="shared" si="12"/>
        <v>0</v>
      </c>
      <c r="F51" s="29">
        <f t="shared" si="12"/>
        <v>0</v>
      </c>
      <c r="G51" s="29">
        <f t="shared" si="12"/>
        <v>0</v>
      </c>
      <c r="H51" s="29">
        <f t="shared" si="12"/>
        <v>0</v>
      </c>
      <c r="I51" s="29">
        <f t="shared" si="12"/>
        <v>0</v>
      </c>
      <c r="J51" s="29">
        <f t="shared" si="12"/>
        <v>0</v>
      </c>
      <c r="K51" s="29">
        <f t="shared" si="12"/>
        <v>0</v>
      </c>
      <c r="L51" s="29">
        <f t="shared" si="12"/>
        <v>0</v>
      </c>
      <c r="M51" s="29">
        <f t="shared" si="12"/>
        <v>0</v>
      </c>
      <c r="N51" s="29">
        <f t="shared" si="12"/>
        <v>0</v>
      </c>
      <c r="O51" s="29">
        <f t="shared" si="12"/>
        <v>0</v>
      </c>
      <c r="P51" s="29">
        <f t="shared" si="12"/>
        <v>0</v>
      </c>
      <c r="Q51" s="29">
        <f t="shared" si="12"/>
        <v>0</v>
      </c>
      <c r="R51" s="29">
        <f t="shared" si="12"/>
        <v>0</v>
      </c>
      <c r="S51" s="29">
        <f t="shared" si="12"/>
        <v>0</v>
      </c>
      <c r="T51" s="29">
        <f t="shared" si="12"/>
        <v>0</v>
      </c>
      <c r="U51" s="29">
        <f t="shared" si="12"/>
        <v>0</v>
      </c>
      <c r="V51" s="29">
        <f t="shared" si="12"/>
        <v>0</v>
      </c>
      <c r="W51" s="29">
        <f t="shared" si="12"/>
        <v>0</v>
      </c>
      <c r="X51" s="29">
        <f t="shared" si="12"/>
        <v>0</v>
      </c>
      <c r="Y51" s="29">
        <f t="shared" si="12"/>
        <v>0</v>
      </c>
      <c r="Z51" s="29">
        <f t="shared" si="12"/>
        <v>0</v>
      </c>
      <c r="AA51" s="29">
        <f t="shared" si="12"/>
        <v>0</v>
      </c>
      <c r="AB51" s="29">
        <f t="shared" si="12"/>
        <v>0</v>
      </c>
      <c r="AC51" s="29">
        <f t="shared" si="12"/>
        <v>0</v>
      </c>
      <c r="AD51" s="29">
        <f t="shared" si="12"/>
        <v>0</v>
      </c>
      <c r="AE51" s="29">
        <f t="shared" si="12"/>
        <v>0</v>
      </c>
      <c r="AF51" s="29">
        <f t="shared" si="12"/>
        <v>0</v>
      </c>
      <c r="AG51" s="29">
        <f t="shared" si="12"/>
        <v>0</v>
      </c>
      <c r="AH51" s="29">
        <f t="shared" si="12"/>
        <v>0</v>
      </c>
      <c r="AI51" s="29">
        <f>AI52+AI53</f>
        <v>0</v>
      </c>
      <c r="AJ51" s="29">
        <f>SUM(E51:AH51)</f>
        <v>0</v>
      </c>
      <c r="AK51" s="58">
        <f t="shared" si="4"/>
        <v>0</v>
      </c>
      <c r="AL51" s="56"/>
      <c r="AM51" s="60"/>
      <c r="AN51" s="64"/>
      <c r="AO51" s="44"/>
      <c r="AP51" s="44"/>
      <c r="AQ51" s="44"/>
      <c r="AR51" s="44"/>
      <c r="AS51" s="44"/>
      <c r="AT51" s="44"/>
      <c r="AU51" s="44"/>
      <c r="AV51" s="44"/>
      <c r="AW51" s="44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</row>
    <row r="52" spans="2:72" s="35" customFormat="1" ht="15.75">
      <c r="B52" s="30" t="s">
        <v>17</v>
      </c>
      <c r="C52" s="22">
        <v>0</v>
      </c>
      <c r="D52" s="22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2">
        <f>SUM(D52:AI52)</f>
        <v>0</v>
      </c>
      <c r="AK52" s="58">
        <f t="shared" si="4"/>
        <v>0</v>
      </c>
      <c r="AL52" s="65"/>
      <c r="AM52" s="63"/>
      <c r="AN52" s="62"/>
      <c r="AO52" s="66"/>
      <c r="AP52" s="66"/>
      <c r="AQ52" s="66"/>
      <c r="AR52" s="66"/>
      <c r="AS52" s="66"/>
      <c r="AT52" s="66"/>
      <c r="AU52" s="66"/>
      <c r="AV52" s="66"/>
      <c r="AW52" s="66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</row>
    <row r="53" spans="2:72" s="35" customFormat="1" ht="15.75">
      <c r="B53" s="30" t="s">
        <v>30</v>
      </c>
      <c r="C53" s="22"/>
      <c r="D53" s="22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2">
        <f>SUM(D53:AI53)</f>
        <v>0</v>
      </c>
      <c r="AK53" s="58">
        <f t="shared" si="4"/>
        <v>0</v>
      </c>
      <c r="AL53" s="65"/>
      <c r="AM53" s="63"/>
      <c r="AN53" s="62"/>
      <c r="AO53" s="66"/>
      <c r="AP53" s="66"/>
      <c r="AQ53" s="66"/>
      <c r="AR53" s="66"/>
      <c r="AS53" s="66"/>
      <c r="AT53" s="66"/>
      <c r="AU53" s="66"/>
      <c r="AV53" s="66"/>
      <c r="AW53" s="66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</row>
    <row r="54" spans="1:72" s="1" customFormat="1" ht="15.75">
      <c r="A54" s="1">
        <v>110000</v>
      </c>
      <c r="B54" s="28" t="s">
        <v>41</v>
      </c>
      <c r="C54" s="29">
        <f aca="true" t="shared" si="13" ref="C54:AJ54">SUM(C55:C57)</f>
        <v>2648.643</v>
      </c>
      <c r="D54" s="29">
        <f t="shared" si="13"/>
        <v>0</v>
      </c>
      <c r="E54" s="29">
        <f t="shared" si="13"/>
        <v>8.42</v>
      </c>
      <c r="F54" s="29">
        <f t="shared" si="13"/>
        <v>0</v>
      </c>
      <c r="G54" s="29">
        <f t="shared" si="13"/>
        <v>2.814</v>
      </c>
      <c r="H54" s="29">
        <f t="shared" si="13"/>
        <v>0</v>
      </c>
      <c r="I54" s="29">
        <f t="shared" si="13"/>
        <v>0</v>
      </c>
      <c r="J54" s="29">
        <f t="shared" si="13"/>
        <v>0</v>
      </c>
      <c r="K54" s="29">
        <f t="shared" si="13"/>
        <v>0</v>
      </c>
      <c r="L54" s="29">
        <f t="shared" si="13"/>
        <v>537.5620000000001</v>
      </c>
      <c r="M54" s="29">
        <f t="shared" si="13"/>
        <v>0</v>
      </c>
      <c r="N54" s="29">
        <f t="shared" si="13"/>
        <v>0</v>
      </c>
      <c r="O54" s="29">
        <f t="shared" si="13"/>
        <v>0</v>
      </c>
      <c r="P54" s="29">
        <f t="shared" si="13"/>
        <v>0</v>
      </c>
      <c r="Q54" s="29">
        <f t="shared" si="13"/>
        <v>0</v>
      </c>
      <c r="R54" s="29">
        <f t="shared" si="13"/>
        <v>0</v>
      </c>
      <c r="S54" s="29">
        <f t="shared" si="13"/>
        <v>0</v>
      </c>
      <c r="T54" s="29">
        <f t="shared" si="13"/>
        <v>0</v>
      </c>
      <c r="U54" s="29">
        <f t="shared" si="13"/>
        <v>0</v>
      </c>
      <c r="V54" s="29">
        <f t="shared" si="13"/>
        <v>0</v>
      </c>
      <c r="W54" s="29">
        <f t="shared" si="13"/>
        <v>0</v>
      </c>
      <c r="X54" s="29">
        <f t="shared" si="13"/>
        <v>0</v>
      </c>
      <c r="Y54" s="29">
        <f t="shared" si="13"/>
        <v>0</v>
      </c>
      <c r="Z54" s="29">
        <f t="shared" si="13"/>
        <v>0</v>
      </c>
      <c r="AA54" s="29">
        <f t="shared" si="13"/>
        <v>0</v>
      </c>
      <c r="AB54" s="29">
        <f t="shared" si="13"/>
        <v>0</v>
      </c>
      <c r="AC54" s="29">
        <f t="shared" si="13"/>
        <v>0</v>
      </c>
      <c r="AD54" s="29">
        <f t="shared" si="13"/>
        <v>0</v>
      </c>
      <c r="AE54" s="29">
        <f t="shared" si="13"/>
        <v>0</v>
      </c>
      <c r="AF54" s="29">
        <f t="shared" si="13"/>
        <v>0</v>
      </c>
      <c r="AG54" s="29">
        <f t="shared" si="13"/>
        <v>0</v>
      </c>
      <c r="AH54" s="29">
        <f t="shared" si="13"/>
        <v>0</v>
      </c>
      <c r="AI54" s="29">
        <f t="shared" si="13"/>
        <v>0</v>
      </c>
      <c r="AJ54" s="29">
        <f t="shared" si="13"/>
        <v>548.796</v>
      </c>
      <c r="AK54" s="58">
        <f t="shared" si="4"/>
        <v>-2099.8469999999998</v>
      </c>
      <c r="AL54" s="55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</row>
    <row r="55" spans="2:37" ht="15.75">
      <c r="B55" s="30" t="s">
        <v>17</v>
      </c>
      <c r="C55" s="31">
        <v>1615.693</v>
      </c>
      <c r="D55" s="31"/>
      <c r="E55" s="12"/>
      <c r="F55" s="12"/>
      <c r="G55" s="12"/>
      <c r="H55" s="12"/>
      <c r="I55" s="12"/>
      <c r="J55" s="12"/>
      <c r="K55" s="12"/>
      <c r="L55" s="12">
        <v>390.504</v>
      </c>
      <c r="M55" s="12"/>
      <c r="N55" s="16"/>
      <c r="O55" s="12"/>
      <c r="P55" s="12"/>
      <c r="Q55" s="12"/>
      <c r="R55" s="12"/>
      <c r="S55" s="12"/>
      <c r="T55" s="12"/>
      <c r="U55" s="12"/>
      <c r="V55" s="34"/>
      <c r="W55" s="12"/>
      <c r="X55" s="12"/>
      <c r="Y55" s="12"/>
      <c r="Z55" s="34"/>
      <c r="AA55" s="12"/>
      <c r="AB55" s="12"/>
      <c r="AC55" s="34"/>
      <c r="AD55" s="16"/>
      <c r="AE55" s="16"/>
      <c r="AF55" s="16"/>
      <c r="AG55" s="16"/>
      <c r="AH55" s="12"/>
      <c r="AI55" s="12"/>
      <c r="AJ55" s="12">
        <f>SUM(D55:AI55)</f>
        <v>390.504</v>
      </c>
      <c r="AK55" s="58">
        <f t="shared" si="4"/>
        <v>-1225.1889999999999</v>
      </c>
    </row>
    <row r="56" spans="2:37" ht="15.75">
      <c r="B56" s="30" t="s">
        <v>19</v>
      </c>
      <c r="C56" s="31">
        <v>973.2</v>
      </c>
      <c r="D56" s="31"/>
      <c r="E56" s="12"/>
      <c r="F56" s="12"/>
      <c r="G56" s="12">
        <v>2.464</v>
      </c>
      <c r="H56" s="12"/>
      <c r="I56" s="12"/>
      <c r="J56" s="12"/>
      <c r="K56" s="12"/>
      <c r="L56" s="12">
        <v>143.493</v>
      </c>
      <c r="M56" s="12"/>
      <c r="N56" s="16"/>
      <c r="O56" s="12"/>
      <c r="P56" s="12"/>
      <c r="Q56" s="12"/>
      <c r="R56" s="12"/>
      <c r="S56" s="12"/>
      <c r="T56" s="12"/>
      <c r="U56" s="12"/>
      <c r="V56" s="34"/>
      <c r="W56" s="12"/>
      <c r="X56" s="12"/>
      <c r="Y56" s="12"/>
      <c r="Z56" s="34"/>
      <c r="AA56" s="12"/>
      <c r="AB56" s="12"/>
      <c r="AC56" s="12"/>
      <c r="AD56" s="16"/>
      <c r="AE56" s="16"/>
      <c r="AF56" s="16"/>
      <c r="AG56" s="16"/>
      <c r="AH56" s="12"/>
      <c r="AI56" s="12"/>
      <c r="AJ56" s="12">
        <f>SUM(D56:AI56)</f>
        <v>145.957</v>
      </c>
      <c r="AK56" s="58">
        <f t="shared" si="4"/>
        <v>-827.243</v>
      </c>
    </row>
    <row r="57" spans="2:38" ht="15.75">
      <c r="B57" s="30" t="s">
        <v>21</v>
      </c>
      <c r="C57" s="31">
        <v>59.75</v>
      </c>
      <c r="D57" s="31"/>
      <c r="E57" s="12">
        <v>8.42</v>
      </c>
      <c r="F57" s="12"/>
      <c r="G57" s="12">
        <v>0.35</v>
      </c>
      <c r="H57" s="12"/>
      <c r="I57" s="12"/>
      <c r="J57" s="12"/>
      <c r="K57" s="12"/>
      <c r="L57" s="12">
        <v>3.565</v>
      </c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>
        <f>SUM(D57:AI57)</f>
        <v>12.334999999999999</v>
      </c>
      <c r="AK57" s="58">
        <f t="shared" si="4"/>
        <v>-47.415</v>
      </c>
      <c r="AL57" s="56"/>
    </row>
    <row r="58" spans="1:72" s="1" customFormat="1" ht="15.75">
      <c r="A58" s="1">
        <v>130000</v>
      </c>
      <c r="B58" s="28" t="s">
        <v>43</v>
      </c>
      <c r="C58" s="29">
        <f>SUM(C59:C63)</f>
        <v>990.2410000000002</v>
      </c>
      <c r="D58" s="29">
        <f aca="true" t="shared" si="14" ref="D58:AJ58">SUM(D59:D63)</f>
        <v>0</v>
      </c>
      <c r="E58" s="29">
        <f t="shared" si="14"/>
        <v>0</v>
      </c>
      <c r="F58" s="29">
        <f t="shared" si="14"/>
        <v>0</v>
      </c>
      <c r="G58" s="29">
        <f t="shared" si="14"/>
        <v>19.753</v>
      </c>
      <c r="H58" s="29">
        <f t="shared" si="14"/>
        <v>0</v>
      </c>
      <c r="I58" s="29">
        <f t="shared" si="14"/>
        <v>0</v>
      </c>
      <c r="J58" s="29">
        <f t="shared" si="14"/>
        <v>0</v>
      </c>
      <c r="K58" s="29">
        <f t="shared" si="14"/>
        <v>0</v>
      </c>
      <c r="L58" s="29">
        <f t="shared" si="14"/>
        <v>12.124</v>
      </c>
      <c r="M58" s="29">
        <f t="shared" si="14"/>
        <v>0</v>
      </c>
      <c r="N58" s="29">
        <f t="shared" si="14"/>
        <v>0</v>
      </c>
      <c r="O58" s="29">
        <f t="shared" si="14"/>
        <v>0</v>
      </c>
      <c r="P58" s="29">
        <f t="shared" si="14"/>
        <v>0</v>
      </c>
      <c r="Q58" s="29">
        <f t="shared" si="14"/>
        <v>0</v>
      </c>
      <c r="R58" s="29">
        <f t="shared" si="14"/>
        <v>0</v>
      </c>
      <c r="S58" s="29">
        <f t="shared" si="14"/>
        <v>0</v>
      </c>
      <c r="T58" s="29">
        <f t="shared" si="14"/>
        <v>0</v>
      </c>
      <c r="U58" s="29">
        <f t="shared" si="14"/>
        <v>0</v>
      </c>
      <c r="V58" s="29">
        <f t="shared" si="14"/>
        <v>0</v>
      </c>
      <c r="W58" s="29">
        <f t="shared" si="14"/>
        <v>0</v>
      </c>
      <c r="X58" s="29">
        <f t="shared" si="14"/>
        <v>0</v>
      </c>
      <c r="Y58" s="29">
        <f t="shared" si="14"/>
        <v>0</v>
      </c>
      <c r="Z58" s="29">
        <f t="shared" si="14"/>
        <v>0</v>
      </c>
      <c r="AA58" s="29">
        <f t="shared" si="14"/>
        <v>0</v>
      </c>
      <c r="AB58" s="29">
        <f t="shared" si="14"/>
        <v>0</v>
      </c>
      <c r="AC58" s="29">
        <f t="shared" si="14"/>
        <v>0</v>
      </c>
      <c r="AD58" s="29">
        <f t="shared" si="14"/>
        <v>0</v>
      </c>
      <c r="AE58" s="29">
        <f t="shared" si="14"/>
        <v>0.046</v>
      </c>
      <c r="AF58" s="29">
        <f t="shared" si="14"/>
        <v>0</v>
      </c>
      <c r="AG58" s="29">
        <f t="shared" si="14"/>
        <v>0</v>
      </c>
      <c r="AH58" s="29">
        <f t="shared" si="14"/>
        <v>0</v>
      </c>
      <c r="AI58" s="29">
        <f>SUM(AI59:AI63)</f>
        <v>0</v>
      </c>
      <c r="AJ58" s="29">
        <f t="shared" si="14"/>
        <v>31.923</v>
      </c>
      <c r="AK58" s="58">
        <f t="shared" si="4"/>
        <v>-958.3180000000002</v>
      </c>
      <c r="AL58" s="55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</row>
    <row r="59" spans="2:37" ht="15.75">
      <c r="B59" s="30" t="s">
        <v>17</v>
      </c>
      <c r="C59" s="31">
        <v>651.407</v>
      </c>
      <c r="D59" s="31"/>
      <c r="E59" s="12"/>
      <c r="F59" s="12"/>
      <c r="G59" s="12"/>
      <c r="H59" s="12"/>
      <c r="I59" s="12"/>
      <c r="J59" s="12"/>
      <c r="K59" s="12"/>
      <c r="L59" s="12"/>
      <c r="M59" s="12"/>
      <c r="N59" s="34"/>
      <c r="O59" s="12"/>
      <c r="P59" s="12"/>
      <c r="Q59" s="12"/>
      <c r="R59" s="12"/>
      <c r="S59" s="12"/>
      <c r="T59" s="12"/>
      <c r="U59" s="12"/>
      <c r="V59" s="34"/>
      <c r="W59" s="12"/>
      <c r="X59" s="12"/>
      <c r="Y59" s="12"/>
      <c r="Z59" s="34"/>
      <c r="AA59" s="12"/>
      <c r="AB59" s="12"/>
      <c r="AC59" s="12"/>
      <c r="AD59" s="16"/>
      <c r="AE59" s="16"/>
      <c r="AF59" s="16"/>
      <c r="AG59" s="16"/>
      <c r="AH59" s="12"/>
      <c r="AI59" s="12"/>
      <c r="AJ59" s="12">
        <f>SUM(D59:AI59)</f>
        <v>0</v>
      </c>
      <c r="AK59" s="58">
        <f t="shared" si="4"/>
        <v>-651.407</v>
      </c>
    </row>
    <row r="60" spans="2:37" ht="15.75">
      <c r="B60" s="30" t="s">
        <v>25</v>
      </c>
      <c r="C60" s="31">
        <v>0</v>
      </c>
      <c r="D60" s="31"/>
      <c r="E60" s="12"/>
      <c r="F60" s="12"/>
      <c r="G60" s="12"/>
      <c r="H60" s="12"/>
      <c r="I60" s="12"/>
      <c r="J60" s="12"/>
      <c r="K60" s="12"/>
      <c r="L60" s="12"/>
      <c r="M60" s="12"/>
      <c r="N60" s="34"/>
      <c r="O60" s="12"/>
      <c r="P60" s="12"/>
      <c r="Q60" s="12"/>
      <c r="R60" s="12"/>
      <c r="S60" s="12"/>
      <c r="T60" s="12"/>
      <c r="U60" s="12"/>
      <c r="V60" s="34"/>
      <c r="W60" s="12"/>
      <c r="X60" s="12"/>
      <c r="Y60" s="12"/>
      <c r="Z60" s="34"/>
      <c r="AA60" s="12"/>
      <c r="AB60" s="12"/>
      <c r="AC60" s="12"/>
      <c r="AD60" s="16"/>
      <c r="AE60" s="16"/>
      <c r="AF60" s="16"/>
      <c r="AG60" s="16"/>
      <c r="AH60" s="12"/>
      <c r="AI60" s="12"/>
      <c r="AJ60" s="12">
        <f>SUM(D60:AI60)</f>
        <v>0</v>
      </c>
      <c r="AK60" s="58">
        <f t="shared" si="4"/>
        <v>0</v>
      </c>
    </row>
    <row r="61" spans="2:37" ht="15.75">
      <c r="B61" s="30" t="s">
        <v>19</v>
      </c>
      <c r="C61" s="31">
        <v>192.8</v>
      </c>
      <c r="D61" s="31"/>
      <c r="E61" s="12"/>
      <c r="F61" s="12"/>
      <c r="G61" s="12">
        <v>5.704</v>
      </c>
      <c r="H61" s="12"/>
      <c r="I61" s="12"/>
      <c r="J61" s="12"/>
      <c r="K61" s="12"/>
      <c r="L61" s="12"/>
      <c r="M61" s="12"/>
      <c r="N61" s="16"/>
      <c r="O61" s="12"/>
      <c r="P61" s="12"/>
      <c r="Q61" s="12"/>
      <c r="R61" s="12"/>
      <c r="S61" s="12"/>
      <c r="T61" s="12"/>
      <c r="U61" s="12"/>
      <c r="V61" s="34"/>
      <c r="W61" s="12"/>
      <c r="X61" s="12"/>
      <c r="Y61" s="12"/>
      <c r="Z61" s="12"/>
      <c r="AA61" s="12"/>
      <c r="AB61" s="12"/>
      <c r="AC61" s="12"/>
      <c r="AD61" s="16"/>
      <c r="AE61" s="16"/>
      <c r="AF61" s="16"/>
      <c r="AG61" s="16"/>
      <c r="AH61" s="12"/>
      <c r="AI61" s="12"/>
      <c r="AJ61" s="12">
        <f>SUM(D61:AI61)</f>
        <v>5.704</v>
      </c>
      <c r="AK61" s="58">
        <f t="shared" si="4"/>
        <v>-187.096</v>
      </c>
    </row>
    <row r="62" spans="2:37" ht="15.75">
      <c r="B62" s="30" t="s">
        <v>30</v>
      </c>
      <c r="C62" s="31">
        <v>36.209</v>
      </c>
      <c r="D62" s="31"/>
      <c r="E62" s="12"/>
      <c r="F62" s="12"/>
      <c r="G62" s="12"/>
      <c r="H62" s="12"/>
      <c r="I62" s="12"/>
      <c r="J62" s="12"/>
      <c r="K62" s="12"/>
      <c r="L62" s="12">
        <v>12.124</v>
      </c>
      <c r="M62" s="12"/>
      <c r="N62" s="16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6"/>
      <c r="AE62" s="16"/>
      <c r="AF62" s="16"/>
      <c r="AG62" s="12"/>
      <c r="AH62" s="16"/>
      <c r="AI62" s="16"/>
      <c r="AJ62" s="12">
        <f>SUM(D62:AI62)</f>
        <v>12.124</v>
      </c>
      <c r="AK62" s="58">
        <f t="shared" si="4"/>
        <v>-24.085</v>
      </c>
    </row>
    <row r="63" spans="2:37" ht="15.75">
      <c r="B63" s="30" t="s">
        <v>21</v>
      </c>
      <c r="C63" s="31">
        <v>109.825</v>
      </c>
      <c r="D63" s="31"/>
      <c r="E63" s="12"/>
      <c r="F63" s="12"/>
      <c r="G63" s="12">
        <v>14.049</v>
      </c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>
        <v>0.046</v>
      </c>
      <c r="AF63" s="12"/>
      <c r="AG63" s="12"/>
      <c r="AH63" s="12"/>
      <c r="AI63" s="12"/>
      <c r="AJ63" s="12">
        <f>SUM(D63:AI63)</f>
        <v>14.094999999999999</v>
      </c>
      <c r="AK63" s="58">
        <f t="shared" si="4"/>
        <v>-95.73</v>
      </c>
    </row>
    <row r="64" spans="2:37" ht="29.25" hidden="1">
      <c r="B64" s="28" t="s">
        <v>72</v>
      </c>
      <c r="C64" s="29">
        <f>C65</f>
        <v>0</v>
      </c>
      <c r="D64" s="29">
        <f>D65</f>
        <v>0</v>
      </c>
      <c r="E64" s="29">
        <f>E65</f>
        <v>0</v>
      </c>
      <c r="F64" s="29">
        <f aca="true" t="shared" si="15" ref="F64:AH64">F65</f>
        <v>0</v>
      </c>
      <c r="G64" s="29">
        <f t="shared" si="15"/>
        <v>0</v>
      </c>
      <c r="H64" s="29">
        <f t="shared" si="15"/>
        <v>0</v>
      </c>
      <c r="I64" s="29">
        <f t="shared" si="15"/>
        <v>0</v>
      </c>
      <c r="J64" s="29">
        <f t="shared" si="15"/>
        <v>0</v>
      </c>
      <c r="K64" s="29">
        <f t="shared" si="15"/>
        <v>0</v>
      </c>
      <c r="L64" s="29">
        <f t="shared" si="15"/>
        <v>0</v>
      </c>
      <c r="M64" s="29">
        <f t="shared" si="15"/>
        <v>0</v>
      </c>
      <c r="N64" s="29">
        <f t="shared" si="15"/>
        <v>0</v>
      </c>
      <c r="O64" s="29">
        <f t="shared" si="15"/>
        <v>0</v>
      </c>
      <c r="P64" s="29">
        <f t="shared" si="15"/>
        <v>0</v>
      </c>
      <c r="Q64" s="29">
        <f t="shared" si="15"/>
        <v>0</v>
      </c>
      <c r="R64" s="29">
        <f t="shared" si="15"/>
        <v>0</v>
      </c>
      <c r="S64" s="29">
        <f t="shared" si="15"/>
        <v>0</v>
      </c>
      <c r="T64" s="29">
        <f t="shared" si="15"/>
        <v>0</v>
      </c>
      <c r="U64" s="29">
        <f t="shared" si="15"/>
        <v>0</v>
      </c>
      <c r="V64" s="29">
        <f t="shared" si="15"/>
        <v>0</v>
      </c>
      <c r="W64" s="29">
        <f t="shared" si="15"/>
        <v>0</v>
      </c>
      <c r="X64" s="29">
        <f t="shared" si="15"/>
        <v>0</v>
      </c>
      <c r="Y64" s="29">
        <f t="shared" si="15"/>
        <v>0</v>
      </c>
      <c r="Z64" s="29">
        <f t="shared" si="15"/>
        <v>0</v>
      </c>
      <c r="AA64" s="29">
        <f t="shared" si="15"/>
        <v>0</v>
      </c>
      <c r="AB64" s="29">
        <f t="shared" si="15"/>
        <v>0</v>
      </c>
      <c r="AC64" s="29">
        <f t="shared" si="15"/>
        <v>0</v>
      </c>
      <c r="AD64" s="29">
        <f t="shared" si="15"/>
        <v>0</v>
      </c>
      <c r="AE64" s="29">
        <f t="shared" si="15"/>
        <v>0</v>
      </c>
      <c r="AF64" s="29">
        <f t="shared" si="15"/>
        <v>0</v>
      </c>
      <c r="AG64" s="29">
        <f t="shared" si="15"/>
        <v>0</v>
      </c>
      <c r="AH64" s="29">
        <f t="shared" si="15"/>
        <v>0</v>
      </c>
      <c r="AI64" s="29">
        <f>AI65</f>
        <v>0</v>
      </c>
      <c r="AJ64" s="29">
        <f>AJ65</f>
        <v>0</v>
      </c>
      <c r="AK64" s="58">
        <f t="shared" si="4"/>
        <v>0</v>
      </c>
    </row>
    <row r="65" spans="2:37" ht="15.75" hidden="1">
      <c r="B65" s="30" t="s">
        <v>30</v>
      </c>
      <c r="C65" s="31">
        <v>0</v>
      </c>
      <c r="D65" s="31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6">
        <f>SUM(D65:AI65)</f>
        <v>0</v>
      </c>
      <c r="AK65" s="58">
        <f t="shared" si="4"/>
        <v>0</v>
      </c>
    </row>
    <row r="66" spans="2:37" ht="57.75" hidden="1">
      <c r="B66" s="28" t="s">
        <v>59</v>
      </c>
      <c r="C66" s="29">
        <f>C67</f>
        <v>0</v>
      </c>
      <c r="D66" s="29"/>
      <c r="E66" s="29">
        <f aca="true" t="shared" si="16" ref="E66:AG66">E67</f>
        <v>0</v>
      </c>
      <c r="F66" s="29">
        <f t="shared" si="16"/>
        <v>0</v>
      </c>
      <c r="G66" s="29">
        <f t="shared" si="16"/>
        <v>0</v>
      </c>
      <c r="H66" s="29">
        <f t="shared" si="16"/>
        <v>0</v>
      </c>
      <c r="I66" s="29">
        <f t="shared" si="16"/>
        <v>0</v>
      </c>
      <c r="J66" s="29"/>
      <c r="K66" s="29"/>
      <c r="L66" s="29"/>
      <c r="M66" s="29">
        <f>M67</f>
        <v>0</v>
      </c>
      <c r="N66" s="29">
        <f>N67</f>
        <v>0</v>
      </c>
      <c r="O66" s="29">
        <f>O67</f>
        <v>0</v>
      </c>
      <c r="P66" s="29">
        <f t="shared" si="16"/>
        <v>0</v>
      </c>
      <c r="Q66" s="29"/>
      <c r="R66" s="29"/>
      <c r="S66" s="29">
        <f>S67</f>
        <v>0</v>
      </c>
      <c r="T66" s="29">
        <f t="shared" si="16"/>
        <v>0</v>
      </c>
      <c r="U66" s="29">
        <f t="shared" si="16"/>
        <v>0</v>
      </c>
      <c r="V66" s="29">
        <f t="shared" si="16"/>
        <v>0</v>
      </c>
      <c r="W66" s="29">
        <f t="shared" si="16"/>
        <v>0</v>
      </c>
      <c r="X66" s="29"/>
      <c r="Y66" s="29"/>
      <c r="Z66" s="29">
        <f t="shared" si="16"/>
        <v>0</v>
      </c>
      <c r="AA66" s="29">
        <f t="shared" si="16"/>
        <v>0</v>
      </c>
      <c r="AB66" s="29">
        <f t="shared" si="16"/>
        <v>0</v>
      </c>
      <c r="AC66" s="29">
        <f t="shared" si="16"/>
        <v>0</v>
      </c>
      <c r="AD66" s="29">
        <f t="shared" si="16"/>
        <v>0</v>
      </c>
      <c r="AE66" s="29"/>
      <c r="AF66" s="29"/>
      <c r="AG66" s="29">
        <f t="shared" si="16"/>
        <v>0</v>
      </c>
      <c r="AH66" s="29">
        <f>AH67</f>
        <v>0</v>
      </c>
      <c r="AI66" s="29">
        <f>AI67</f>
        <v>0</v>
      </c>
      <c r="AJ66" s="29">
        <f>AJ67</f>
        <v>0</v>
      </c>
      <c r="AK66" s="58">
        <f t="shared" si="4"/>
        <v>0</v>
      </c>
    </row>
    <row r="67" spans="2:37" ht="15.75" hidden="1">
      <c r="B67" s="36" t="s">
        <v>30</v>
      </c>
      <c r="C67" s="46">
        <v>0</v>
      </c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>
        <f>AH68+AH69</f>
        <v>0</v>
      </c>
      <c r="AI67" s="46">
        <f>AI68+AI69</f>
        <v>0</v>
      </c>
      <c r="AJ67" s="16">
        <f>SUM(E67:AI67)</f>
        <v>0</v>
      </c>
      <c r="AK67" s="58">
        <f t="shared" si="4"/>
        <v>0</v>
      </c>
    </row>
    <row r="68" spans="2:37" ht="15.75">
      <c r="B68" s="28" t="s">
        <v>44</v>
      </c>
      <c r="C68" s="29">
        <f>C69+C70</f>
        <v>3928.199</v>
      </c>
      <c r="D68" s="29">
        <f aca="true" t="shared" si="17" ref="D68:AJ68">D69+D70</f>
        <v>0</v>
      </c>
      <c r="E68" s="29">
        <f t="shared" si="17"/>
        <v>23.881</v>
      </c>
      <c r="F68" s="29">
        <f t="shared" si="17"/>
        <v>0</v>
      </c>
      <c r="G68" s="29">
        <f t="shared" si="17"/>
        <v>728.626</v>
      </c>
      <c r="H68" s="29">
        <f t="shared" si="17"/>
        <v>0</v>
      </c>
      <c r="I68" s="29">
        <f t="shared" si="17"/>
        <v>0</v>
      </c>
      <c r="J68" s="29">
        <f t="shared" si="17"/>
        <v>0</v>
      </c>
      <c r="K68" s="29">
        <f t="shared" si="17"/>
        <v>0</v>
      </c>
      <c r="L68" s="29">
        <f t="shared" si="17"/>
        <v>6.603</v>
      </c>
      <c r="M68" s="29">
        <f t="shared" si="17"/>
        <v>0</v>
      </c>
      <c r="N68" s="29">
        <f t="shared" si="17"/>
        <v>0</v>
      </c>
      <c r="O68" s="29">
        <f t="shared" si="17"/>
        <v>0</v>
      </c>
      <c r="P68" s="29">
        <f t="shared" si="17"/>
        <v>0</v>
      </c>
      <c r="Q68" s="29">
        <f t="shared" si="17"/>
        <v>0</v>
      </c>
      <c r="R68" s="29">
        <f t="shared" si="17"/>
        <v>0</v>
      </c>
      <c r="S68" s="29">
        <f t="shared" si="17"/>
        <v>0</v>
      </c>
      <c r="T68" s="29">
        <f t="shared" si="17"/>
        <v>0</v>
      </c>
      <c r="U68" s="29">
        <f t="shared" si="17"/>
        <v>0</v>
      </c>
      <c r="V68" s="29">
        <f t="shared" si="17"/>
        <v>0</v>
      </c>
      <c r="W68" s="29">
        <f t="shared" si="17"/>
        <v>0</v>
      </c>
      <c r="X68" s="29">
        <f t="shared" si="17"/>
        <v>0</v>
      </c>
      <c r="Y68" s="29">
        <f t="shared" si="17"/>
        <v>0</v>
      </c>
      <c r="Z68" s="29">
        <f t="shared" si="17"/>
        <v>0</v>
      </c>
      <c r="AA68" s="29">
        <f t="shared" si="17"/>
        <v>0</v>
      </c>
      <c r="AB68" s="29">
        <f t="shared" si="17"/>
        <v>0</v>
      </c>
      <c r="AC68" s="29">
        <f t="shared" si="17"/>
        <v>0</v>
      </c>
      <c r="AD68" s="29">
        <f t="shared" si="17"/>
        <v>0</v>
      </c>
      <c r="AE68" s="29">
        <f t="shared" si="17"/>
        <v>0</v>
      </c>
      <c r="AF68" s="29">
        <f t="shared" si="17"/>
        <v>0</v>
      </c>
      <c r="AG68" s="29">
        <f t="shared" si="17"/>
        <v>0</v>
      </c>
      <c r="AH68" s="29">
        <f t="shared" si="17"/>
        <v>0</v>
      </c>
      <c r="AI68" s="29">
        <f>AI69+AI70</f>
        <v>0</v>
      </c>
      <c r="AJ68" s="29">
        <f t="shared" si="17"/>
        <v>759.1099999999999</v>
      </c>
      <c r="AK68" s="58">
        <f t="shared" si="4"/>
        <v>-3169.089</v>
      </c>
    </row>
    <row r="69" spans="2:37" ht="15.75">
      <c r="B69" s="36" t="s">
        <v>45</v>
      </c>
      <c r="C69" s="22">
        <v>106.5</v>
      </c>
      <c r="D69" s="22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>
        <f>SUM(D69:AI69)</f>
        <v>0</v>
      </c>
      <c r="AK69" s="58">
        <f t="shared" si="4"/>
        <v>-106.5</v>
      </c>
    </row>
    <row r="70" spans="2:37" ht="15.75">
      <c r="B70" s="36" t="s">
        <v>30</v>
      </c>
      <c r="C70" s="22">
        <v>3821.699</v>
      </c>
      <c r="D70" s="22"/>
      <c r="E70" s="16">
        <v>23.881</v>
      </c>
      <c r="F70" s="16"/>
      <c r="G70" s="16">
        <v>728.626</v>
      </c>
      <c r="H70" s="16"/>
      <c r="I70" s="16"/>
      <c r="J70" s="16"/>
      <c r="K70" s="16"/>
      <c r="L70" s="16">
        <v>6.603</v>
      </c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>
        <f>SUM(D70:AI70)</f>
        <v>759.1099999999999</v>
      </c>
      <c r="AK70" s="58">
        <f t="shared" si="4"/>
        <v>-3062.589</v>
      </c>
    </row>
    <row r="71" spans="2:37" ht="15.75">
      <c r="B71" s="28" t="s">
        <v>46</v>
      </c>
      <c r="C71" s="29">
        <f>C72+C73+C74</f>
        <v>261</v>
      </c>
      <c r="D71" s="29">
        <f aca="true" t="shared" si="18" ref="D71:AJ71">D72+D73+D74</f>
        <v>0</v>
      </c>
      <c r="E71" s="29">
        <f t="shared" si="18"/>
        <v>0</v>
      </c>
      <c r="F71" s="29">
        <f t="shared" si="18"/>
        <v>0</v>
      </c>
      <c r="G71" s="29">
        <f t="shared" si="18"/>
        <v>0</v>
      </c>
      <c r="H71" s="29">
        <f t="shared" si="18"/>
        <v>0</v>
      </c>
      <c r="I71" s="29">
        <f t="shared" si="18"/>
        <v>0</v>
      </c>
      <c r="J71" s="29">
        <f t="shared" si="18"/>
        <v>0</v>
      </c>
      <c r="K71" s="29">
        <f t="shared" si="18"/>
        <v>0</v>
      </c>
      <c r="L71" s="29">
        <f t="shared" si="18"/>
        <v>0</v>
      </c>
      <c r="M71" s="29">
        <f t="shared" si="18"/>
        <v>0</v>
      </c>
      <c r="N71" s="29">
        <f t="shared" si="18"/>
        <v>0</v>
      </c>
      <c r="O71" s="29">
        <f t="shared" si="18"/>
        <v>0</v>
      </c>
      <c r="P71" s="29">
        <f t="shared" si="18"/>
        <v>0</v>
      </c>
      <c r="Q71" s="29">
        <f t="shared" si="18"/>
        <v>0</v>
      </c>
      <c r="R71" s="29">
        <f t="shared" si="18"/>
        <v>0</v>
      </c>
      <c r="S71" s="29">
        <f t="shared" si="18"/>
        <v>0</v>
      </c>
      <c r="T71" s="29">
        <f t="shared" si="18"/>
        <v>0</v>
      </c>
      <c r="U71" s="29">
        <f t="shared" si="18"/>
        <v>0</v>
      </c>
      <c r="V71" s="29">
        <f t="shared" si="18"/>
        <v>0</v>
      </c>
      <c r="W71" s="29">
        <f t="shared" si="18"/>
        <v>0</v>
      </c>
      <c r="X71" s="29">
        <f t="shared" si="18"/>
        <v>0</v>
      </c>
      <c r="Y71" s="29">
        <f t="shared" si="18"/>
        <v>0</v>
      </c>
      <c r="Z71" s="29">
        <f t="shared" si="18"/>
        <v>0</v>
      </c>
      <c r="AA71" s="29">
        <f t="shared" si="18"/>
        <v>0</v>
      </c>
      <c r="AB71" s="29">
        <f t="shared" si="18"/>
        <v>0</v>
      </c>
      <c r="AC71" s="29">
        <f t="shared" si="18"/>
        <v>0</v>
      </c>
      <c r="AD71" s="29">
        <f t="shared" si="18"/>
        <v>0</v>
      </c>
      <c r="AE71" s="29">
        <f t="shared" si="18"/>
        <v>0</v>
      </c>
      <c r="AF71" s="29">
        <f t="shared" si="18"/>
        <v>0</v>
      </c>
      <c r="AG71" s="29">
        <f t="shared" si="18"/>
        <v>0</v>
      </c>
      <c r="AH71" s="29">
        <f t="shared" si="18"/>
        <v>0</v>
      </c>
      <c r="AI71" s="29">
        <f t="shared" si="18"/>
        <v>0</v>
      </c>
      <c r="AJ71" s="29">
        <f t="shared" si="18"/>
        <v>0</v>
      </c>
      <c r="AK71" s="58">
        <f t="shared" si="4"/>
        <v>-261</v>
      </c>
    </row>
    <row r="72" spans="2:37" ht="15.75">
      <c r="B72" s="30" t="s">
        <v>19</v>
      </c>
      <c r="C72" s="22">
        <v>261</v>
      </c>
      <c r="D72" s="22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>
        <f>SUM(D72:AI72)</f>
        <v>0</v>
      </c>
      <c r="AK72" s="58">
        <f t="shared" si="4"/>
        <v>-261</v>
      </c>
    </row>
    <row r="73" spans="2:37" ht="15.75">
      <c r="B73" s="30" t="s">
        <v>30</v>
      </c>
      <c r="C73" s="22">
        <v>0</v>
      </c>
      <c r="D73" s="22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>
        <f>SUM(D73:AI73)</f>
        <v>0</v>
      </c>
      <c r="AK73" s="58">
        <f t="shared" si="4"/>
        <v>0</v>
      </c>
    </row>
    <row r="74" spans="2:37" ht="15.75">
      <c r="B74" s="30" t="s">
        <v>21</v>
      </c>
      <c r="C74" s="22">
        <v>0</v>
      </c>
      <c r="D74" s="22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>
        <f>SUM(D74:AI74)</f>
        <v>0</v>
      </c>
      <c r="AK74" s="58">
        <f t="shared" si="4"/>
        <v>0</v>
      </c>
    </row>
    <row r="75" spans="2:37" ht="14.25" customHeight="1" hidden="1">
      <c r="B75" s="37" t="s">
        <v>47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>
        <f>SUM(E75:AI75)</f>
        <v>0</v>
      </c>
      <c r="AK75" s="58">
        <f t="shared" si="4"/>
        <v>0</v>
      </c>
    </row>
    <row r="76" spans="2:72" s="48" customFormat="1" ht="28.5">
      <c r="B76" s="49" t="s">
        <v>63</v>
      </c>
      <c r="C76" s="50">
        <v>100</v>
      </c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>
        <f>SUM(E76:AI76)</f>
        <v>0</v>
      </c>
      <c r="AK76" s="59"/>
      <c r="AL76" s="67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</row>
    <row r="77" spans="2:72" s="19" customFormat="1" ht="15.75">
      <c r="B77" s="37" t="s">
        <v>70</v>
      </c>
      <c r="C77" s="29">
        <v>0</v>
      </c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>
        <f>SUM(D77:AI77)</f>
        <v>0</v>
      </c>
      <c r="AK77" s="58">
        <f>AJ77-C77</f>
        <v>0</v>
      </c>
      <c r="AL77" s="61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</row>
    <row r="78" spans="1:38" ht="15.75">
      <c r="A78" s="1">
        <v>170703</v>
      </c>
      <c r="B78" s="28" t="s">
        <v>48</v>
      </c>
      <c r="C78" s="29">
        <f>C79</f>
        <v>0</v>
      </c>
      <c r="D78" s="29">
        <f aca="true" t="shared" si="19" ref="D78:AJ78">D79</f>
        <v>0</v>
      </c>
      <c r="E78" s="29">
        <f t="shared" si="19"/>
        <v>0</v>
      </c>
      <c r="F78" s="29">
        <f t="shared" si="19"/>
        <v>0</v>
      </c>
      <c r="G78" s="29">
        <f t="shared" si="19"/>
        <v>0</v>
      </c>
      <c r="H78" s="29">
        <f t="shared" si="19"/>
        <v>0</v>
      </c>
      <c r="I78" s="29">
        <f t="shared" si="19"/>
        <v>0</v>
      </c>
      <c r="J78" s="29">
        <f t="shared" si="19"/>
        <v>0</v>
      </c>
      <c r="K78" s="29">
        <f t="shared" si="19"/>
        <v>0</v>
      </c>
      <c r="L78" s="29">
        <f t="shared" si="19"/>
        <v>0</v>
      </c>
      <c r="M78" s="29">
        <f t="shared" si="19"/>
        <v>0</v>
      </c>
      <c r="N78" s="29">
        <f t="shared" si="19"/>
        <v>0</v>
      </c>
      <c r="O78" s="29">
        <f t="shared" si="19"/>
        <v>0</v>
      </c>
      <c r="P78" s="29">
        <f t="shared" si="19"/>
        <v>0</v>
      </c>
      <c r="Q78" s="29">
        <f t="shared" si="19"/>
        <v>0</v>
      </c>
      <c r="R78" s="29">
        <f t="shared" si="19"/>
        <v>0</v>
      </c>
      <c r="S78" s="29">
        <f t="shared" si="19"/>
        <v>0</v>
      </c>
      <c r="T78" s="29">
        <f t="shared" si="19"/>
        <v>0</v>
      </c>
      <c r="U78" s="29">
        <f t="shared" si="19"/>
        <v>0</v>
      </c>
      <c r="V78" s="29">
        <f t="shared" si="19"/>
        <v>0</v>
      </c>
      <c r="W78" s="29">
        <f t="shared" si="19"/>
        <v>0</v>
      </c>
      <c r="X78" s="29">
        <f t="shared" si="19"/>
        <v>0</v>
      </c>
      <c r="Y78" s="29">
        <f t="shared" si="19"/>
        <v>0</v>
      </c>
      <c r="Z78" s="29">
        <f t="shared" si="19"/>
        <v>0</v>
      </c>
      <c r="AA78" s="29">
        <f t="shared" si="19"/>
        <v>0</v>
      </c>
      <c r="AB78" s="29">
        <f t="shared" si="19"/>
        <v>0</v>
      </c>
      <c r="AC78" s="29">
        <f t="shared" si="19"/>
        <v>0</v>
      </c>
      <c r="AD78" s="29">
        <f t="shared" si="19"/>
        <v>0</v>
      </c>
      <c r="AE78" s="29">
        <f t="shared" si="19"/>
        <v>0</v>
      </c>
      <c r="AF78" s="29">
        <f t="shared" si="19"/>
        <v>0</v>
      </c>
      <c r="AG78" s="29">
        <f t="shared" si="19"/>
        <v>0</v>
      </c>
      <c r="AH78" s="29">
        <f t="shared" si="19"/>
        <v>0</v>
      </c>
      <c r="AI78" s="29">
        <f t="shared" si="19"/>
        <v>0</v>
      </c>
      <c r="AJ78" s="29">
        <f t="shared" si="19"/>
        <v>0</v>
      </c>
      <c r="AK78" s="58">
        <f t="shared" si="4"/>
        <v>0</v>
      </c>
      <c r="AL78" s="61"/>
    </row>
    <row r="79" spans="2:72" s="19" customFormat="1" ht="15.75">
      <c r="B79" s="36" t="s">
        <v>45</v>
      </c>
      <c r="C79" s="22">
        <v>0</v>
      </c>
      <c r="D79" s="22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>
        <f>SUM(D79:AI79)</f>
        <v>0</v>
      </c>
      <c r="AK79" s="58">
        <f t="shared" si="4"/>
        <v>0</v>
      </c>
      <c r="AL79" s="61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</row>
    <row r="80" spans="2:72" s="19" customFormat="1" ht="57">
      <c r="B80" s="37" t="s">
        <v>71</v>
      </c>
      <c r="C80" s="29">
        <v>0</v>
      </c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>
        <v>0</v>
      </c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>
        <f>SUM(D80:AI80)</f>
        <v>0</v>
      </c>
      <c r="AK80" s="58">
        <f t="shared" si="4"/>
        <v>0</v>
      </c>
      <c r="AL80" s="61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</row>
    <row r="81" spans="2:72" s="19" customFormat="1" ht="15.75">
      <c r="B81" s="37" t="s">
        <v>49</v>
      </c>
      <c r="C81" s="29">
        <v>0</v>
      </c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>
        <f aca="true" t="shared" si="20" ref="AJ81:AJ92">SUM(D81:AI81)</f>
        <v>0</v>
      </c>
      <c r="AK81" s="58">
        <f t="shared" si="4"/>
        <v>0</v>
      </c>
      <c r="AL81" s="61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</row>
    <row r="82" spans="2:72" s="19" customFormat="1" ht="15.75">
      <c r="B82" s="37" t="s">
        <v>50</v>
      </c>
      <c r="C82" s="29">
        <v>149.5</v>
      </c>
      <c r="D82" s="29"/>
      <c r="E82" s="29"/>
      <c r="F82" s="29"/>
      <c r="G82" s="29">
        <v>74.574</v>
      </c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>
        <f t="shared" si="20"/>
        <v>74.574</v>
      </c>
      <c r="AK82" s="58">
        <f t="shared" si="4"/>
        <v>-74.926</v>
      </c>
      <c r="AL82" s="61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</row>
    <row r="83" spans="2:72" s="19" customFormat="1" ht="41.25" customHeight="1" hidden="1">
      <c r="B83" s="37" t="s">
        <v>65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>
        <f t="shared" si="20"/>
        <v>0</v>
      </c>
      <c r="AK83" s="58"/>
      <c r="AL83" s="61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</row>
    <row r="84" spans="2:72" s="19" customFormat="1" ht="15.75">
      <c r="B84" s="37" t="s">
        <v>57</v>
      </c>
      <c r="C84" s="29">
        <v>284.582</v>
      </c>
      <c r="D84" s="29"/>
      <c r="E84" s="29"/>
      <c r="F84" s="29"/>
      <c r="G84" s="29"/>
      <c r="H84" s="29"/>
      <c r="I84" s="29"/>
      <c r="J84" s="29"/>
      <c r="K84" s="29"/>
      <c r="L84" s="29">
        <v>9.238</v>
      </c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>
        <f t="shared" si="20"/>
        <v>9.238</v>
      </c>
      <c r="AK84" s="58">
        <f t="shared" si="4"/>
        <v>-275.344</v>
      </c>
      <c r="AL84" s="61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</row>
    <row r="85" spans="2:72" s="19" customFormat="1" ht="15.75">
      <c r="B85" s="37" t="s">
        <v>51</v>
      </c>
      <c r="C85" s="29">
        <v>0</v>
      </c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>
        <f t="shared" si="20"/>
        <v>0</v>
      </c>
      <c r="AK85" s="58">
        <f t="shared" si="4"/>
        <v>0</v>
      </c>
      <c r="AL85" s="61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</row>
    <row r="86" spans="1:72" s="1" customFormat="1" ht="15.75">
      <c r="A86" s="1">
        <v>250102</v>
      </c>
      <c r="B86" s="28" t="s">
        <v>52</v>
      </c>
      <c r="C86" s="29">
        <v>458.758</v>
      </c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>
        <f t="shared" si="20"/>
        <v>0</v>
      </c>
      <c r="AK86" s="58">
        <f t="shared" si="4"/>
        <v>-458.758</v>
      </c>
      <c r="AL86" s="56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</row>
    <row r="87" spans="2:72" s="1" customFormat="1" ht="100.5">
      <c r="B87" s="28" t="s">
        <v>69</v>
      </c>
      <c r="C87" s="29">
        <v>0</v>
      </c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>
        <f t="shared" si="20"/>
        <v>0</v>
      </c>
      <c r="AK87" s="58">
        <f t="shared" si="4"/>
        <v>0</v>
      </c>
      <c r="AL87" s="56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</row>
    <row r="88" spans="2:72" s="1" customFormat="1" ht="42.75" customHeight="1">
      <c r="B88" s="28" t="s">
        <v>62</v>
      </c>
      <c r="C88" s="29">
        <v>50</v>
      </c>
      <c r="D88" s="29"/>
      <c r="E88" s="29">
        <v>50</v>
      </c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>
        <f t="shared" si="20"/>
        <v>50</v>
      </c>
      <c r="AK88" s="58">
        <f aca="true" t="shared" si="21" ref="AK88:AK100">AJ88-C88</f>
        <v>0</v>
      </c>
      <c r="AL88" s="56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</row>
    <row r="89" spans="2:72" s="1" customFormat="1" ht="18" customHeight="1" hidden="1">
      <c r="B89" s="28" t="s">
        <v>62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>
        <f t="shared" si="20"/>
        <v>0</v>
      </c>
      <c r="AK89" s="58">
        <f t="shared" si="21"/>
        <v>0</v>
      </c>
      <c r="AL89" s="56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</row>
    <row r="90" spans="2:72" s="1" customFormat="1" ht="57.75" hidden="1">
      <c r="B90" s="28" t="s">
        <v>53</v>
      </c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>
        <f t="shared" si="20"/>
        <v>0</v>
      </c>
      <c r="AK90" s="58">
        <f t="shared" si="21"/>
        <v>0</v>
      </c>
      <c r="AL90" s="56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</row>
    <row r="91" spans="2:72" s="1" customFormat="1" ht="57.75">
      <c r="B91" s="28" t="s">
        <v>68</v>
      </c>
      <c r="C91" s="29">
        <v>14</v>
      </c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>
        <f>SUM(D91:AI91)</f>
        <v>0</v>
      </c>
      <c r="AK91" s="58">
        <f>AJ91-C91</f>
        <v>-14</v>
      </c>
      <c r="AL91" s="56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</row>
    <row r="92" spans="2:72" s="1" customFormat="1" ht="43.5">
      <c r="B92" s="28" t="s">
        <v>54</v>
      </c>
      <c r="C92" s="29"/>
      <c r="D92" s="29"/>
      <c r="E92" s="29"/>
      <c r="F92" s="29"/>
      <c r="G92" s="29"/>
      <c r="H92" s="29"/>
      <c r="I92" s="29"/>
      <c r="J92" s="29"/>
      <c r="K92" s="29">
        <v>1810.005</v>
      </c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>
        <f t="shared" si="20"/>
        <v>1810.005</v>
      </c>
      <c r="AK92" s="58">
        <f t="shared" si="21"/>
        <v>1810.005</v>
      </c>
      <c r="AL92" s="56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</row>
    <row r="93" spans="2:72" s="1" customFormat="1" ht="15.75">
      <c r="B93" s="38" t="s">
        <v>55</v>
      </c>
      <c r="C93" s="39">
        <f>SUM(C94:C100)</f>
        <v>57315.627</v>
      </c>
      <c r="D93" s="39">
        <f aca="true" t="shared" si="22" ref="D93:AH93">SUM(D94:D100)</f>
        <v>0</v>
      </c>
      <c r="E93" s="39">
        <f t="shared" si="22"/>
        <v>399.529</v>
      </c>
      <c r="F93" s="39">
        <f t="shared" si="22"/>
        <v>0</v>
      </c>
      <c r="G93" s="39">
        <f t="shared" si="22"/>
        <v>1624.673</v>
      </c>
      <c r="H93" s="39">
        <f t="shared" si="22"/>
        <v>0</v>
      </c>
      <c r="I93" s="39">
        <f t="shared" si="22"/>
        <v>0</v>
      </c>
      <c r="J93" s="39">
        <f t="shared" si="22"/>
        <v>3.192</v>
      </c>
      <c r="K93" s="39">
        <f t="shared" si="22"/>
        <v>2889.309</v>
      </c>
      <c r="L93" s="39">
        <f t="shared" si="22"/>
        <v>5197.7519999999995</v>
      </c>
      <c r="M93" s="39">
        <f t="shared" si="22"/>
        <v>0</v>
      </c>
      <c r="N93" s="39">
        <f t="shared" si="22"/>
        <v>0</v>
      </c>
      <c r="O93" s="39">
        <f t="shared" si="22"/>
        <v>0</v>
      </c>
      <c r="P93" s="39">
        <f t="shared" si="22"/>
        <v>0</v>
      </c>
      <c r="Q93" s="39">
        <f t="shared" si="22"/>
        <v>0</v>
      </c>
      <c r="R93" s="39">
        <f t="shared" si="22"/>
        <v>0</v>
      </c>
      <c r="S93" s="39">
        <f t="shared" si="22"/>
        <v>0</v>
      </c>
      <c r="T93" s="39">
        <f t="shared" si="22"/>
        <v>0</v>
      </c>
      <c r="U93" s="39">
        <f t="shared" si="22"/>
        <v>0</v>
      </c>
      <c r="V93" s="39">
        <f t="shared" si="22"/>
        <v>0</v>
      </c>
      <c r="W93" s="39">
        <f t="shared" si="22"/>
        <v>0</v>
      </c>
      <c r="X93" s="39">
        <f t="shared" si="22"/>
        <v>0</v>
      </c>
      <c r="Y93" s="39">
        <f t="shared" si="22"/>
        <v>0</v>
      </c>
      <c r="Z93" s="39">
        <f t="shared" si="22"/>
        <v>0</v>
      </c>
      <c r="AA93" s="39">
        <f t="shared" si="22"/>
        <v>0</v>
      </c>
      <c r="AB93" s="39">
        <f t="shared" si="22"/>
        <v>0</v>
      </c>
      <c r="AC93" s="39">
        <f t="shared" si="22"/>
        <v>0</v>
      </c>
      <c r="AD93" s="39">
        <f t="shared" si="22"/>
        <v>0</v>
      </c>
      <c r="AE93" s="39">
        <f t="shared" si="22"/>
        <v>0.046</v>
      </c>
      <c r="AF93" s="39">
        <f t="shared" si="22"/>
        <v>0</v>
      </c>
      <c r="AG93" s="39">
        <f t="shared" si="22"/>
        <v>0</v>
      </c>
      <c r="AH93" s="39">
        <f t="shared" si="22"/>
        <v>0</v>
      </c>
      <c r="AI93" s="39">
        <f>SUM(AI94:AI100)</f>
        <v>0</v>
      </c>
      <c r="AJ93" s="39">
        <f>SUM(AJ94:AJ100)</f>
        <v>10114.501</v>
      </c>
      <c r="AK93" s="58">
        <f t="shared" si="21"/>
        <v>-47201.126000000004</v>
      </c>
      <c r="AL93" s="55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</row>
    <row r="94" spans="1:72" s="5" customFormat="1" ht="15.75">
      <c r="A94" s="2"/>
      <c r="B94" s="30" t="s">
        <v>17</v>
      </c>
      <c r="C94" s="31">
        <f aca="true" t="shared" si="23" ref="C94:AJ94">C20+C39+C44+C48+C52+C55+C59+C26</f>
        <v>29735.885000000002</v>
      </c>
      <c r="D94" s="31">
        <f t="shared" si="23"/>
        <v>0</v>
      </c>
      <c r="E94" s="31">
        <f t="shared" si="23"/>
        <v>20.053</v>
      </c>
      <c r="F94" s="31">
        <f t="shared" si="23"/>
        <v>0</v>
      </c>
      <c r="G94" s="31">
        <f t="shared" si="23"/>
        <v>8.76</v>
      </c>
      <c r="H94" s="31">
        <f t="shared" si="23"/>
        <v>0</v>
      </c>
      <c r="I94" s="31">
        <f t="shared" si="23"/>
        <v>0</v>
      </c>
      <c r="J94" s="31">
        <f t="shared" si="23"/>
        <v>0</v>
      </c>
      <c r="K94" s="31">
        <f t="shared" si="23"/>
        <v>849.769</v>
      </c>
      <c r="L94" s="31">
        <f t="shared" si="23"/>
        <v>3122.075</v>
      </c>
      <c r="M94" s="31">
        <f t="shared" si="23"/>
        <v>0</v>
      </c>
      <c r="N94" s="31">
        <f t="shared" si="23"/>
        <v>0</v>
      </c>
      <c r="O94" s="31">
        <f t="shared" si="23"/>
        <v>0</v>
      </c>
      <c r="P94" s="31">
        <f t="shared" si="23"/>
        <v>0</v>
      </c>
      <c r="Q94" s="31">
        <f t="shared" si="23"/>
        <v>0</v>
      </c>
      <c r="R94" s="31">
        <f t="shared" si="23"/>
        <v>0</v>
      </c>
      <c r="S94" s="31">
        <f t="shared" si="23"/>
        <v>0</v>
      </c>
      <c r="T94" s="31">
        <f t="shared" si="23"/>
        <v>0</v>
      </c>
      <c r="U94" s="31">
        <f t="shared" si="23"/>
        <v>0</v>
      </c>
      <c r="V94" s="31">
        <f>V20+V39+V44+V48+V52+V55+V59+V26</f>
        <v>0</v>
      </c>
      <c r="W94" s="31">
        <f t="shared" si="23"/>
        <v>0</v>
      </c>
      <c r="X94" s="31">
        <f t="shared" si="23"/>
        <v>0</v>
      </c>
      <c r="Y94" s="31">
        <f t="shared" si="23"/>
        <v>0</v>
      </c>
      <c r="Z94" s="31">
        <f t="shared" si="23"/>
        <v>0</v>
      </c>
      <c r="AA94" s="31">
        <f t="shared" si="23"/>
        <v>0</v>
      </c>
      <c r="AB94" s="31">
        <f t="shared" si="23"/>
        <v>0</v>
      </c>
      <c r="AC94" s="31">
        <f t="shared" si="23"/>
        <v>0</v>
      </c>
      <c r="AD94" s="31">
        <f t="shared" si="23"/>
        <v>0</v>
      </c>
      <c r="AE94" s="31">
        <f t="shared" si="23"/>
        <v>0</v>
      </c>
      <c r="AF94" s="31">
        <f t="shared" si="23"/>
        <v>0</v>
      </c>
      <c r="AG94" s="31">
        <f t="shared" si="23"/>
        <v>0</v>
      </c>
      <c r="AH94" s="31">
        <f t="shared" si="23"/>
        <v>0</v>
      </c>
      <c r="AI94" s="31">
        <f t="shared" si="23"/>
        <v>0</v>
      </c>
      <c r="AJ94" s="31">
        <f t="shared" si="23"/>
        <v>4000.657</v>
      </c>
      <c r="AK94" s="58">
        <f t="shared" si="21"/>
        <v>-25735.228000000003</v>
      </c>
      <c r="AL94" s="55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</row>
    <row r="95" spans="1:72" s="5" customFormat="1" ht="15.75">
      <c r="A95" s="2"/>
      <c r="B95" s="30" t="s">
        <v>25</v>
      </c>
      <c r="C95" s="31">
        <f aca="true" t="shared" si="24" ref="C95:AJ95">C27+C40+C60</f>
        <v>0</v>
      </c>
      <c r="D95" s="31">
        <f t="shared" si="24"/>
        <v>0</v>
      </c>
      <c r="E95" s="31">
        <f t="shared" si="24"/>
        <v>0</v>
      </c>
      <c r="F95" s="31">
        <f t="shared" si="24"/>
        <v>0</v>
      </c>
      <c r="G95" s="31">
        <f t="shared" si="24"/>
        <v>0</v>
      </c>
      <c r="H95" s="31">
        <f t="shared" si="24"/>
        <v>0</v>
      </c>
      <c r="I95" s="31">
        <f t="shared" si="24"/>
        <v>0</v>
      </c>
      <c r="J95" s="31">
        <f t="shared" si="24"/>
        <v>0</v>
      </c>
      <c r="K95" s="31">
        <f t="shared" si="24"/>
        <v>0</v>
      </c>
      <c r="L95" s="31">
        <f t="shared" si="24"/>
        <v>0</v>
      </c>
      <c r="M95" s="31">
        <f t="shared" si="24"/>
        <v>0</v>
      </c>
      <c r="N95" s="31">
        <f t="shared" si="24"/>
        <v>0</v>
      </c>
      <c r="O95" s="31">
        <f t="shared" si="24"/>
        <v>0</v>
      </c>
      <c r="P95" s="31">
        <f t="shared" si="24"/>
        <v>0</v>
      </c>
      <c r="Q95" s="31">
        <f t="shared" si="24"/>
        <v>0</v>
      </c>
      <c r="R95" s="31">
        <f t="shared" si="24"/>
        <v>0</v>
      </c>
      <c r="S95" s="31">
        <f t="shared" si="24"/>
        <v>0</v>
      </c>
      <c r="T95" s="31">
        <f t="shared" si="24"/>
        <v>0</v>
      </c>
      <c r="U95" s="31">
        <f t="shared" si="24"/>
        <v>0</v>
      </c>
      <c r="V95" s="31">
        <f t="shared" si="24"/>
        <v>0</v>
      </c>
      <c r="W95" s="31">
        <f t="shared" si="24"/>
        <v>0</v>
      </c>
      <c r="X95" s="31">
        <f t="shared" si="24"/>
        <v>0</v>
      </c>
      <c r="Y95" s="31">
        <f t="shared" si="24"/>
        <v>0</v>
      </c>
      <c r="Z95" s="31">
        <f t="shared" si="24"/>
        <v>0</v>
      </c>
      <c r="AA95" s="31">
        <f t="shared" si="24"/>
        <v>0</v>
      </c>
      <c r="AB95" s="31">
        <f t="shared" si="24"/>
        <v>0</v>
      </c>
      <c r="AC95" s="31">
        <f t="shared" si="24"/>
        <v>0</v>
      </c>
      <c r="AD95" s="31">
        <f t="shared" si="24"/>
        <v>0</v>
      </c>
      <c r="AE95" s="31">
        <f t="shared" si="24"/>
        <v>0</v>
      </c>
      <c r="AF95" s="31">
        <f t="shared" si="24"/>
        <v>0</v>
      </c>
      <c r="AG95" s="31">
        <f t="shared" si="24"/>
        <v>0</v>
      </c>
      <c r="AH95" s="31">
        <f t="shared" si="24"/>
        <v>0</v>
      </c>
      <c r="AI95" s="31">
        <f t="shared" si="24"/>
        <v>0</v>
      </c>
      <c r="AJ95" s="31">
        <f t="shared" si="24"/>
        <v>0</v>
      </c>
      <c r="AK95" s="58">
        <f t="shared" si="21"/>
        <v>0</v>
      </c>
      <c r="AL95" s="55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</row>
    <row r="96" spans="1:72" s="5" customFormat="1" ht="15.75">
      <c r="A96" s="2"/>
      <c r="B96" s="30" t="s">
        <v>27</v>
      </c>
      <c r="C96" s="31">
        <f aca="true" t="shared" si="25" ref="C96:AJ96">C28</f>
        <v>1663.424</v>
      </c>
      <c r="D96" s="31">
        <f t="shared" si="25"/>
        <v>0</v>
      </c>
      <c r="E96" s="31">
        <f t="shared" si="25"/>
        <v>62.823</v>
      </c>
      <c r="F96" s="31">
        <f t="shared" si="25"/>
        <v>0</v>
      </c>
      <c r="G96" s="31">
        <f t="shared" si="25"/>
        <v>124.856</v>
      </c>
      <c r="H96" s="31">
        <f t="shared" si="25"/>
        <v>0</v>
      </c>
      <c r="I96" s="31">
        <f t="shared" si="25"/>
        <v>0</v>
      </c>
      <c r="J96" s="31">
        <f t="shared" si="25"/>
        <v>0</v>
      </c>
      <c r="K96" s="31">
        <f t="shared" si="25"/>
        <v>94.897</v>
      </c>
      <c r="L96" s="31">
        <f t="shared" si="25"/>
        <v>37.412</v>
      </c>
      <c r="M96" s="31">
        <f t="shared" si="25"/>
        <v>0</v>
      </c>
      <c r="N96" s="31">
        <f t="shared" si="25"/>
        <v>0</v>
      </c>
      <c r="O96" s="31">
        <f t="shared" si="25"/>
        <v>0</v>
      </c>
      <c r="P96" s="31">
        <f t="shared" si="25"/>
        <v>0</v>
      </c>
      <c r="Q96" s="31">
        <f t="shared" si="25"/>
        <v>0</v>
      </c>
      <c r="R96" s="31">
        <f t="shared" si="25"/>
        <v>0</v>
      </c>
      <c r="S96" s="31">
        <f t="shared" si="25"/>
        <v>0</v>
      </c>
      <c r="T96" s="31">
        <f t="shared" si="25"/>
        <v>0</v>
      </c>
      <c r="U96" s="31">
        <f t="shared" si="25"/>
        <v>0</v>
      </c>
      <c r="V96" s="31">
        <f t="shared" si="25"/>
        <v>0</v>
      </c>
      <c r="W96" s="31">
        <f t="shared" si="25"/>
        <v>0</v>
      </c>
      <c r="X96" s="31">
        <f t="shared" si="25"/>
        <v>0</v>
      </c>
      <c r="Y96" s="31">
        <f t="shared" si="25"/>
        <v>0</v>
      </c>
      <c r="Z96" s="31">
        <f t="shared" si="25"/>
        <v>0</v>
      </c>
      <c r="AA96" s="31">
        <f t="shared" si="25"/>
        <v>0</v>
      </c>
      <c r="AB96" s="31">
        <f t="shared" si="25"/>
        <v>0</v>
      </c>
      <c r="AC96" s="31">
        <f t="shared" si="25"/>
        <v>0</v>
      </c>
      <c r="AD96" s="31">
        <f t="shared" si="25"/>
        <v>0</v>
      </c>
      <c r="AE96" s="31">
        <f t="shared" si="25"/>
        <v>0</v>
      </c>
      <c r="AF96" s="31">
        <f t="shared" si="25"/>
        <v>0</v>
      </c>
      <c r="AG96" s="31">
        <f t="shared" si="25"/>
        <v>0</v>
      </c>
      <c r="AH96" s="31">
        <f t="shared" si="25"/>
        <v>0</v>
      </c>
      <c r="AI96" s="31">
        <f t="shared" si="25"/>
        <v>0</v>
      </c>
      <c r="AJ96" s="31">
        <f t="shared" si="25"/>
        <v>319.988</v>
      </c>
      <c r="AK96" s="58">
        <f t="shared" si="21"/>
        <v>-1343.436</v>
      </c>
      <c r="AL96" s="55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</row>
    <row r="97" spans="1:72" s="5" customFormat="1" ht="15.75">
      <c r="A97" s="2"/>
      <c r="B97" s="30" t="s">
        <v>19</v>
      </c>
      <c r="C97" s="31">
        <f aca="true" t="shared" si="26" ref="C97:AJ97">C21+C29+C41+C45+C49+C56+C61+C72</f>
        <v>9729.547</v>
      </c>
      <c r="D97" s="31">
        <f t="shared" si="26"/>
        <v>0</v>
      </c>
      <c r="E97" s="31">
        <f t="shared" si="26"/>
        <v>217.829</v>
      </c>
      <c r="F97" s="31">
        <f t="shared" si="26"/>
        <v>0</v>
      </c>
      <c r="G97" s="31">
        <f t="shared" si="26"/>
        <v>478.845</v>
      </c>
      <c r="H97" s="31">
        <f t="shared" si="26"/>
        <v>0</v>
      </c>
      <c r="I97" s="31">
        <f t="shared" si="26"/>
        <v>0</v>
      </c>
      <c r="J97" s="31">
        <f t="shared" si="26"/>
        <v>0</v>
      </c>
      <c r="K97" s="31">
        <f t="shared" si="26"/>
        <v>43.05</v>
      </c>
      <c r="L97" s="31">
        <f>L21+L29+L41+L45+L49+L56+L61+L72</f>
        <v>175.307</v>
      </c>
      <c r="M97" s="31">
        <f>M21+M29+M41+M45+M49+M56+M61+M72</f>
        <v>0</v>
      </c>
      <c r="N97" s="31">
        <f>N21+N29+N41+N45+N49+N56+N61+N72</f>
        <v>0</v>
      </c>
      <c r="O97" s="31">
        <f>O21+O29+O41+O45+O49+O56+O61+O72</f>
        <v>0</v>
      </c>
      <c r="P97" s="31">
        <f t="shared" si="26"/>
        <v>0</v>
      </c>
      <c r="Q97" s="31">
        <f t="shared" si="26"/>
        <v>0</v>
      </c>
      <c r="R97" s="31">
        <f t="shared" si="26"/>
        <v>0</v>
      </c>
      <c r="S97" s="31">
        <f t="shared" si="26"/>
        <v>0</v>
      </c>
      <c r="T97" s="31">
        <f t="shared" si="26"/>
        <v>0</v>
      </c>
      <c r="U97" s="31">
        <f t="shared" si="26"/>
        <v>0</v>
      </c>
      <c r="V97" s="31">
        <f t="shared" si="26"/>
        <v>0</v>
      </c>
      <c r="W97" s="31">
        <f t="shared" si="26"/>
        <v>0</v>
      </c>
      <c r="X97" s="31">
        <f t="shared" si="26"/>
        <v>0</v>
      </c>
      <c r="Y97" s="31">
        <f t="shared" si="26"/>
        <v>0</v>
      </c>
      <c r="Z97" s="31">
        <f t="shared" si="26"/>
        <v>0</v>
      </c>
      <c r="AA97" s="31">
        <f t="shared" si="26"/>
        <v>0</v>
      </c>
      <c r="AB97" s="31">
        <f t="shared" si="26"/>
        <v>0</v>
      </c>
      <c r="AC97" s="31">
        <f t="shared" si="26"/>
        <v>0</v>
      </c>
      <c r="AD97" s="31">
        <f t="shared" si="26"/>
        <v>0</v>
      </c>
      <c r="AE97" s="31">
        <f t="shared" si="26"/>
        <v>0</v>
      </c>
      <c r="AF97" s="31">
        <f t="shared" si="26"/>
        <v>0</v>
      </c>
      <c r="AG97" s="31">
        <f t="shared" si="26"/>
        <v>0</v>
      </c>
      <c r="AH97" s="31">
        <f t="shared" si="26"/>
        <v>0</v>
      </c>
      <c r="AI97" s="31">
        <f t="shared" si="26"/>
        <v>0</v>
      </c>
      <c r="AJ97" s="31">
        <f t="shared" si="26"/>
        <v>915.031</v>
      </c>
      <c r="AK97" s="58">
        <f t="shared" si="21"/>
        <v>-8814.516</v>
      </c>
      <c r="AL97" s="55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</row>
    <row r="98" spans="1:72" s="5" customFormat="1" ht="15.75">
      <c r="A98" s="2"/>
      <c r="B98" s="30" t="s">
        <v>42</v>
      </c>
      <c r="C98" s="31">
        <f aca="true" t="shared" si="27" ref="C98:AJ98">C81</f>
        <v>0</v>
      </c>
      <c r="D98" s="31">
        <f t="shared" si="27"/>
        <v>0</v>
      </c>
      <c r="E98" s="31">
        <f t="shared" si="27"/>
        <v>0</v>
      </c>
      <c r="F98" s="31">
        <f t="shared" si="27"/>
        <v>0</v>
      </c>
      <c r="G98" s="31">
        <f t="shared" si="27"/>
        <v>0</v>
      </c>
      <c r="H98" s="31">
        <f t="shared" si="27"/>
        <v>0</v>
      </c>
      <c r="I98" s="31">
        <f t="shared" si="27"/>
        <v>0</v>
      </c>
      <c r="J98" s="31">
        <f t="shared" si="27"/>
        <v>0</v>
      </c>
      <c r="K98" s="31">
        <f t="shared" si="27"/>
        <v>0</v>
      </c>
      <c r="L98" s="31">
        <f t="shared" si="27"/>
        <v>0</v>
      </c>
      <c r="M98" s="31">
        <f t="shared" si="27"/>
        <v>0</v>
      </c>
      <c r="N98" s="31">
        <f t="shared" si="27"/>
        <v>0</v>
      </c>
      <c r="O98" s="31">
        <f t="shared" si="27"/>
        <v>0</v>
      </c>
      <c r="P98" s="31">
        <f t="shared" si="27"/>
        <v>0</v>
      </c>
      <c r="Q98" s="31">
        <f t="shared" si="27"/>
        <v>0</v>
      </c>
      <c r="R98" s="31">
        <f t="shared" si="27"/>
        <v>0</v>
      </c>
      <c r="S98" s="31">
        <f t="shared" si="27"/>
        <v>0</v>
      </c>
      <c r="T98" s="31">
        <f t="shared" si="27"/>
        <v>0</v>
      </c>
      <c r="U98" s="31">
        <f t="shared" si="27"/>
        <v>0</v>
      </c>
      <c r="V98" s="31">
        <f t="shared" si="27"/>
        <v>0</v>
      </c>
      <c r="W98" s="31">
        <f t="shared" si="27"/>
        <v>0</v>
      </c>
      <c r="X98" s="31">
        <f t="shared" si="27"/>
        <v>0</v>
      </c>
      <c r="Y98" s="31">
        <f t="shared" si="27"/>
        <v>0</v>
      </c>
      <c r="Z98" s="31">
        <f t="shared" si="27"/>
        <v>0</v>
      </c>
      <c r="AA98" s="31">
        <f t="shared" si="27"/>
        <v>0</v>
      </c>
      <c r="AB98" s="31">
        <f t="shared" si="27"/>
        <v>0</v>
      </c>
      <c r="AC98" s="31">
        <f t="shared" si="27"/>
        <v>0</v>
      </c>
      <c r="AD98" s="31">
        <f t="shared" si="27"/>
        <v>0</v>
      </c>
      <c r="AE98" s="31">
        <f t="shared" si="27"/>
        <v>0</v>
      </c>
      <c r="AF98" s="31">
        <f t="shared" si="27"/>
        <v>0</v>
      </c>
      <c r="AG98" s="31">
        <f t="shared" si="27"/>
        <v>0</v>
      </c>
      <c r="AH98" s="31">
        <f t="shared" si="27"/>
        <v>0</v>
      </c>
      <c r="AI98" s="31">
        <f t="shared" si="27"/>
        <v>0</v>
      </c>
      <c r="AJ98" s="31">
        <f t="shared" si="27"/>
        <v>0</v>
      </c>
      <c r="AK98" s="58">
        <f t="shared" si="21"/>
        <v>0</v>
      </c>
      <c r="AL98" s="55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</row>
    <row r="99" spans="1:72" s="5" customFormat="1" ht="15.75">
      <c r="A99" s="2"/>
      <c r="B99" s="30" t="s">
        <v>30</v>
      </c>
      <c r="C99" s="31">
        <f>C32+C53+C62+C70+C33+C73+C87+C88+C90+C65+C84+C67+C89+C24</f>
        <v>12499.706</v>
      </c>
      <c r="D99" s="31">
        <f aca="true" t="shared" si="28" ref="D99:AH99">D32+D53+D62+D70+D33+D73+D87+D88+D90+D65+D84+D67+D89+D24</f>
        <v>0</v>
      </c>
      <c r="E99" s="31">
        <f t="shared" si="28"/>
        <v>73.881</v>
      </c>
      <c r="F99" s="31">
        <f t="shared" si="28"/>
        <v>0</v>
      </c>
      <c r="G99" s="31">
        <f t="shared" si="28"/>
        <v>830.578</v>
      </c>
      <c r="H99" s="31">
        <f t="shared" si="28"/>
        <v>0</v>
      </c>
      <c r="I99" s="31">
        <f t="shared" si="28"/>
        <v>0</v>
      </c>
      <c r="J99" s="31">
        <f t="shared" si="28"/>
        <v>0</v>
      </c>
      <c r="K99" s="31">
        <f t="shared" si="28"/>
        <v>17.576999999999998</v>
      </c>
      <c r="L99" s="31">
        <f t="shared" si="28"/>
        <v>1753.7939999999999</v>
      </c>
      <c r="M99" s="31">
        <f t="shared" si="28"/>
        <v>0</v>
      </c>
      <c r="N99" s="31">
        <f t="shared" si="28"/>
        <v>0</v>
      </c>
      <c r="O99" s="31">
        <f t="shared" si="28"/>
        <v>0</v>
      </c>
      <c r="P99" s="31">
        <f t="shared" si="28"/>
        <v>0</v>
      </c>
      <c r="Q99" s="31">
        <f t="shared" si="28"/>
        <v>0</v>
      </c>
      <c r="R99" s="31">
        <f t="shared" si="28"/>
        <v>0</v>
      </c>
      <c r="S99" s="31">
        <f t="shared" si="28"/>
        <v>0</v>
      </c>
      <c r="T99" s="31">
        <f t="shared" si="28"/>
        <v>0</v>
      </c>
      <c r="U99" s="31">
        <f t="shared" si="28"/>
        <v>0</v>
      </c>
      <c r="V99" s="31">
        <f t="shared" si="28"/>
        <v>0</v>
      </c>
      <c r="W99" s="31">
        <f t="shared" si="28"/>
        <v>0</v>
      </c>
      <c r="X99" s="31">
        <f t="shared" si="28"/>
        <v>0</v>
      </c>
      <c r="Y99" s="31">
        <f t="shared" si="28"/>
        <v>0</v>
      </c>
      <c r="Z99" s="31">
        <f t="shared" si="28"/>
        <v>0</v>
      </c>
      <c r="AA99" s="31">
        <f t="shared" si="28"/>
        <v>0</v>
      </c>
      <c r="AB99" s="31">
        <f t="shared" si="28"/>
        <v>0</v>
      </c>
      <c r="AC99" s="31">
        <f t="shared" si="28"/>
        <v>0</v>
      </c>
      <c r="AD99" s="31">
        <f t="shared" si="28"/>
        <v>0</v>
      </c>
      <c r="AE99" s="31">
        <f t="shared" si="28"/>
        <v>0</v>
      </c>
      <c r="AF99" s="31">
        <f t="shared" si="28"/>
        <v>0</v>
      </c>
      <c r="AG99" s="31">
        <f t="shared" si="28"/>
        <v>0</v>
      </c>
      <c r="AH99" s="31">
        <f t="shared" si="28"/>
        <v>0</v>
      </c>
      <c r="AI99" s="31">
        <f>AI32+AI53+AI62+AI70+AI33+AI73+AI87+AI88+AI90+AI65+AI84+AI67+AI89</f>
        <v>0</v>
      </c>
      <c r="AJ99" s="31">
        <f>AJ32+AJ53+AJ62+AJ70+AJ33+AJ73+AJ87+AJ88+AJ90+AJ65+AJ84+AJ67+AJ89+AJ24</f>
        <v>2675.83</v>
      </c>
      <c r="AK99" s="58">
        <f t="shared" si="21"/>
        <v>-9823.876</v>
      </c>
      <c r="AL99" s="55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</row>
    <row r="100" spans="1:72" s="5" customFormat="1" ht="15.75">
      <c r="A100" s="2"/>
      <c r="B100" s="30" t="s">
        <v>21</v>
      </c>
      <c r="C100" s="31">
        <f>C22+C30+C34+C35+C36+C42+C46+C50+C57+C63+C79+C85+C86+C92+C69+C82+C74+C80+C37+C75+C76+C83+C91+C77</f>
        <v>3687.065</v>
      </c>
      <c r="D100" s="31">
        <f aca="true" t="shared" si="29" ref="D100:Q100">D22+D30+D34+D35+D36+D42+D46+D50+D57+D63+D79+D85+D86+D92+D69+D82+D74+D77+D80+D37+D75+D76+D83+D91</f>
        <v>0</v>
      </c>
      <c r="E100" s="31">
        <f t="shared" si="29"/>
        <v>24.942999999999998</v>
      </c>
      <c r="F100" s="31">
        <f t="shared" si="29"/>
        <v>0</v>
      </c>
      <c r="G100" s="31">
        <f t="shared" si="29"/>
        <v>181.63400000000001</v>
      </c>
      <c r="H100" s="31">
        <f t="shared" si="29"/>
        <v>0</v>
      </c>
      <c r="I100" s="31">
        <f t="shared" si="29"/>
        <v>0</v>
      </c>
      <c r="J100" s="31">
        <f t="shared" si="29"/>
        <v>3.192</v>
      </c>
      <c r="K100" s="31">
        <f t="shared" si="29"/>
        <v>1884.016</v>
      </c>
      <c r="L100" s="31">
        <f t="shared" si="29"/>
        <v>109.164</v>
      </c>
      <c r="M100" s="31">
        <f t="shared" si="29"/>
        <v>0</v>
      </c>
      <c r="N100" s="31">
        <f t="shared" si="29"/>
        <v>0</v>
      </c>
      <c r="O100" s="31">
        <f t="shared" si="29"/>
        <v>0</v>
      </c>
      <c r="P100" s="31">
        <f t="shared" si="29"/>
        <v>0</v>
      </c>
      <c r="Q100" s="31">
        <f t="shared" si="29"/>
        <v>0</v>
      </c>
      <c r="R100" s="31">
        <f>R22+R30+R34+R35+R36+R42+R46+R50+R57+R63+R79+R85+R86+R92+R69+R82+R74+R77+R80+R37+R75+R76+R83+R91</f>
        <v>0</v>
      </c>
      <c r="S100" s="31">
        <f aca="true" t="shared" si="30" ref="S100:AJ100">S22+S30+S34+S35+S36+S42+S46+S50+S57+S63+S79+S85+S86+S92+S69+S82+S74+S77+S80+S37+S75+S76+S83+S91</f>
        <v>0</v>
      </c>
      <c r="T100" s="31">
        <f t="shared" si="30"/>
        <v>0</v>
      </c>
      <c r="U100" s="31">
        <f t="shared" si="30"/>
        <v>0</v>
      </c>
      <c r="V100" s="31">
        <f t="shared" si="30"/>
        <v>0</v>
      </c>
      <c r="W100" s="31">
        <f t="shared" si="30"/>
        <v>0</v>
      </c>
      <c r="X100" s="31">
        <f t="shared" si="30"/>
        <v>0</v>
      </c>
      <c r="Y100" s="31">
        <f t="shared" si="30"/>
        <v>0</v>
      </c>
      <c r="Z100" s="31">
        <f t="shared" si="30"/>
        <v>0</v>
      </c>
      <c r="AA100" s="31">
        <f t="shared" si="30"/>
        <v>0</v>
      </c>
      <c r="AB100" s="31">
        <f t="shared" si="30"/>
        <v>0</v>
      </c>
      <c r="AC100" s="31">
        <f t="shared" si="30"/>
        <v>0</v>
      </c>
      <c r="AD100" s="31">
        <f t="shared" si="30"/>
        <v>0</v>
      </c>
      <c r="AE100" s="31">
        <f t="shared" si="30"/>
        <v>0.046</v>
      </c>
      <c r="AF100" s="31">
        <f t="shared" si="30"/>
        <v>0</v>
      </c>
      <c r="AG100" s="31">
        <f t="shared" si="30"/>
        <v>0</v>
      </c>
      <c r="AH100" s="31">
        <f t="shared" si="30"/>
        <v>0</v>
      </c>
      <c r="AI100" s="31">
        <f t="shared" si="30"/>
        <v>0</v>
      </c>
      <c r="AJ100" s="31">
        <f t="shared" si="30"/>
        <v>2202.9950000000003</v>
      </c>
      <c r="AK100" s="58">
        <f t="shared" si="21"/>
        <v>-1484.0699999999997</v>
      </c>
      <c r="AL100" s="55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</row>
    <row r="101" spans="1:72" s="5" customFormat="1" ht="15.75">
      <c r="A101" s="2"/>
      <c r="B101" s="2"/>
      <c r="C101" s="40"/>
      <c r="D101" s="40"/>
      <c r="E101" s="41"/>
      <c r="F101" s="41"/>
      <c r="G101" s="41"/>
      <c r="H101" s="41"/>
      <c r="I101" s="41"/>
      <c r="J101" s="41"/>
      <c r="K101" s="41"/>
      <c r="L101" s="41"/>
      <c r="M101" s="40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55"/>
      <c r="AL101" s="55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</row>
    <row r="102" spans="1:72" s="5" customFormat="1" ht="15.75">
      <c r="A102" s="2"/>
      <c r="B102" s="2" t="s">
        <v>64</v>
      </c>
      <c r="C102" s="42">
        <f aca="true" t="shared" si="31" ref="C102:AJ102">C18-C93</f>
        <v>0</v>
      </c>
      <c r="D102" s="42">
        <f t="shared" si="31"/>
        <v>0</v>
      </c>
      <c r="E102" s="42">
        <f t="shared" si="31"/>
        <v>0</v>
      </c>
      <c r="F102" s="42">
        <f t="shared" si="31"/>
        <v>0</v>
      </c>
      <c r="G102" s="42">
        <f t="shared" si="31"/>
        <v>0</v>
      </c>
      <c r="H102" s="42">
        <f t="shared" si="31"/>
        <v>0</v>
      </c>
      <c r="I102" s="42">
        <f t="shared" si="31"/>
        <v>0</v>
      </c>
      <c r="J102" s="42">
        <f t="shared" si="31"/>
        <v>0</v>
      </c>
      <c r="K102" s="42">
        <f t="shared" si="31"/>
        <v>0</v>
      </c>
      <c r="L102" s="42">
        <f t="shared" si="31"/>
        <v>0</v>
      </c>
      <c r="M102" s="42">
        <f t="shared" si="31"/>
        <v>0</v>
      </c>
      <c r="N102" s="42">
        <f t="shared" si="31"/>
        <v>0</v>
      </c>
      <c r="O102" s="42">
        <f t="shared" si="31"/>
        <v>0</v>
      </c>
      <c r="P102" s="42">
        <f t="shared" si="31"/>
        <v>0</v>
      </c>
      <c r="Q102" s="42">
        <f t="shared" si="31"/>
        <v>0</v>
      </c>
      <c r="R102" s="42">
        <f t="shared" si="31"/>
        <v>0</v>
      </c>
      <c r="S102" s="42">
        <f t="shared" si="31"/>
        <v>0</v>
      </c>
      <c r="T102" s="42">
        <f t="shared" si="31"/>
        <v>0</v>
      </c>
      <c r="U102" s="42">
        <f t="shared" si="31"/>
        <v>0</v>
      </c>
      <c r="V102" s="42">
        <f t="shared" si="31"/>
        <v>0</v>
      </c>
      <c r="W102" s="42">
        <f t="shared" si="31"/>
        <v>0</v>
      </c>
      <c r="X102" s="42">
        <f t="shared" si="31"/>
        <v>0</v>
      </c>
      <c r="Y102" s="42">
        <f t="shared" si="31"/>
        <v>0</v>
      </c>
      <c r="Z102" s="42">
        <f t="shared" si="31"/>
        <v>0</v>
      </c>
      <c r="AA102" s="42">
        <f t="shared" si="31"/>
        <v>0</v>
      </c>
      <c r="AB102" s="42">
        <f t="shared" si="31"/>
        <v>0</v>
      </c>
      <c r="AC102" s="42">
        <f t="shared" si="31"/>
        <v>0</v>
      </c>
      <c r="AD102" s="42">
        <f t="shared" si="31"/>
        <v>0</v>
      </c>
      <c r="AE102" s="42">
        <f t="shared" si="31"/>
        <v>0</v>
      </c>
      <c r="AF102" s="42">
        <f t="shared" si="31"/>
        <v>0</v>
      </c>
      <c r="AG102" s="42">
        <f t="shared" si="31"/>
        <v>0</v>
      </c>
      <c r="AH102" s="42">
        <f t="shared" si="31"/>
        <v>0</v>
      </c>
      <c r="AI102" s="42">
        <f t="shared" si="31"/>
        <v>0</v>
      </c>
      <c r="AJ102" s="42">
        <f t="shared" si="31"/>
        <v>0</v>
      </c>
      <c r="AK102" s="55"/>
      <c r="AL102" s="55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</row>
    <row r="103" spans="1:72" s="5" customFormat="1" ht="15.75">
      <c r="A103" s="2"/>
      <c r="B103" s="2"/>
      <c r="C103" s="43"/>
      <c r="D103" s="43"/>
      <c r="E103" s="2"/>
      <c r="F103" s="2"/>
      <c r="G103" s="2"/>
      <c r="H103" s="2"/>
      <c r="I103" s="2"/>
      <c r="J103" s="2"/>
      <c r="K103" s="2"/>
      <c r="L103" s="2"/>
      <c r="M103" s="43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55"/>
      <c r="AL103" s="55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</row>
    <row r="104" spans="1:72" s="5" customFormat="1" ht="15.75">
      <c r="A104" s="2"/>
      <c r="B104" s="2"/>
      <c r="C104" s="43"/>
      <c r="D104" s="43"/>
      <c r="E104" s="2"/>
      <c r="F104" s="2"/>
      <c r="G104" s="2"/>
      <c r="H104" s="2"/>
      <c r="I104" s="2"/>
      <c r="J104" s="2"/>
      <c r="K104" s="2"/>
      <c r="L104" s="2"/>
      <c r="M104" s="43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55"/>
      <c r="AL104" s="55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</row>
    <row r="106" spans="1:72" s="5" customFormat="1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43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55"/>
      <c r="AL106" s="69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</row>
    <row r="185" ht="15.75">
      <c r="B185" s="4" t="s">
        <v>56</v>
      </c>
    </row>
  </sheetData>
  <sheetProtection/>
  <mergeCells count="1">
    <mergeCell ref="B3:AJ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5</cp:lastModifiedBy>
  <cp:lastPrinted>2021-04-07T11:19:51Z</cp:lastPrinted>
  <dcterms:created xsi:type="dcterms:W3CDTF">2019-11-27T07:51:11Z</dcterms:created>
  <dcterms:modified xsi:type="dcterms:W3CDTF">2022-02-09T10:46:38Z</dcterms:modified>
  <cp:category/>
  <cp:version/>
  <cp:contentType/>
  <cp:contentStatus/>
</cp:coreProperties>
</file>