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55" windowWidth="15570" windowHeight="6450" activeTab="2"/>
  </bookViews>
  <sheets>
    <sheet name="дод.1" sheetId="5" r:id="rId1"/>
    <sheet name="дод.2" sheetId="4" r:id="rId2"/>
    <sheet name="дод.3" sheetId="3" r:id="rId3"/>
    <sheet name="дод.4" sheetId="8" r:id="rId4"/>
    <sheet name="дод.5" sheetId="7" r:id="rId5"/>
    <sheet name="дод.6" sheetId="6" r:id="rId6"/>
    <sheet name="Дод.7" sheetId="2" r:id="rId7"/>
  </sheets>
  <definedNames>
    <definedName name="_xlnm.Print_Titles" localSheetId="0">дод.1!$10:$12</definedName>
    <definedName name="_xlnm.Print_Titles" localSheetId="1">дод.2!$9:$9</definedName>
    <definedName name="_xlnm.Print_Titles" localSheetId="2">дод.3!$8:$11</definedName>
    <definedName name="_xlnm.Print_Titles" localSheetId="4">дод.5!$D:$E</definedName>
    <definedName name="_xlnm.Print_Titles" localSheetId="6">Дод.7!$8:$10</definedName>
    <definedName name="_xlnm.Print_Area" localSheetId="1">дод.2!$A$1:$F$47</definedName>
    <definedName name="_xlnm.Print_Area" localSheetId="2">дод.3!$A$1:$Q$204</definedName>
    <definedName name="_xlnm.Print_Area" localSheetId="3">дод.4!$A$1:$P$20</definedName>
    <definedName name="_xlnm.Print_Area" localSheetId="4">дод.5!$A$1:$AF$46</definedName>
    <definedName name="_xlnm.Print_Area" localSheetId="6">Дод.7!$C$1:$L$168</definedName>
  </definedNames>
  <calcPr calcId="144525"/>
</workbook>
</file>

<file path=xl/calcChain.xml><?xml version="1.0" encoding="utf-8"?>
<calcChain xmlns="http://schemas.openxmlformats.org/spreadsheetml/2006/main">
  <c r="H42" i="3" l="1"/>
  <c r="C117" i="5" l="1"/>
  <c r="F116" i="5"/>
  <c r="F98" i="5" s="1"/>
  <c r="F91" i="5" s="1"/>
  <c r="F90" i="5" s="1"/>
  <c r="E116" i="5"/>
  <c r="C116" i="5"/>
  <c r="C114" i="5"/>
  <c r="C113" i="5"/>
  <c r="C112" i="5"/>
  <c r="C111" i="5"/>
  <c r="C110" i="5"/>
  <c r="C109" i="5"/>
  <c r="C108" i="5"/>
  <c r="C107" i="5"/>
  <c r="C106" i="5"/>
  <c r="C105" i="5"/>
  <c r="C104" i="5"/>
  <c r="C103" i="5"/>
  <c r="C102" i="5"/>
  <c r="C101" i="5"/>
  <c r="C100" i="5"/>
  <c r="C99" i="5"/>
  <c r="E98" i="5"/>
  <c r="D98" i="5"/>
  <c r="C98" i="5"/>
  <c r="D97" i="5"/>
  <c r="C97" i="5"/>
  <c r="C96" i="5"/>
  <c r="C95" i="5"/>
  <c r="C94" i="5"/>
  <c r="C93" i="5"/>
  <c r="F92" i="5"/>
  <c r="E92" i="5"/>
  <c r="D92" i="5"/>
  <c r="C92" i="5"/>
  <c r="E91" i="5"/>
  <c r="D91" i="5"/>
  <c r="C91" i="5"/>
  <c r="E90" i="5"/>
  <c r="D90" i="5"/>
  <c r="C90" i="5"/>
  <c r="C88" i="5"/>
  <c r="E87" i="5"/>
  <c r="C87" i="5" s="1"/>
  <c r="F86" i="5"/>
  <c r="C86" i="5"/>
  <c r="F85" i="5"/>
  <c r="C85" i="5"/>
  <c r="F84" i="5"/>
  <c r="F83" i="5" s="1"/>
  <c r="F82" i="5" s="1"/>
  <c r="E84" i="5"/>
  <c r="C84" i="5"/>
  <c r="E83" i="5"/>
  <c r="C83" i="5" s="1"/>
  <c r="D82" i="5"/>
  <c r="C81" i="5"/>
  <c r="E80" i="5"/>
  <c r="C80" i="5"/>
  <c r="C79" i="5"/>
  <c r="C78" i="5"/>
  <c r="C77" i="5"/>
  <c r="E76" i="5"/>
  <c r="C76" i="5" s="1"/>
  <c r="C75" i="5" s="1"/>
  <c r="E75" i="5"/>
  <c r="F74" i="5"/>
  <c r="F70" i="5" s="1"/>
  <c r="C74" i="5"/>
  <c r="C73" i="5"/>
  <c r="C72" i="5"/>
  <c r="E71" i="5"/>
  <c r="D71" i="5"/>
  <c r="C71" i="5"/>
  <c r="E70" i="5"/>
  <c r="D70" i="5"/>
  <c r="C70" i="5"/>
  <c r="C69" i="5"/>
  <c r="C68" i="5"/>
  <c r="D67" i="5"/>
  <c r="C67" i="5"/>
  <c r="C66" i="5"/>
  <c r="D65" i="5"/>
  <c r="C65" i="5"/>
  <c r="C64" i="5"/>
  <c r="C63" i="5"/>
  <c r="C62" i="5"/>
  <c r="C61" i="5"/>
  <c r="D60" i="5"/>
  <c r="C60" i="5" s="1"/>
  <c r="C59" i="5"/>
  <c r="C58" i="5"/>
  <c r="E57" i="5"/>
  <c r="E53" i="5" s="1"/>
  <c r="D57" i="5"/>
  <c r="C57" i="5"/>
  <c r="C56" i="5"/>
  <c r="C55" i="5"/>
  <c r="E54" i="5"/>
  <c r="D54" i="5"/>
  <c r="C54" i="5" s="1"/>
  <c r="D53" i="5"/>
  <c r="C53" i="5" s="1"/>
  <c r="C52" i="5"/>
  <c r="C51" i="5"/>
  <c r="E50" i="5"/>
  <c r="C50" i="5" s="1"/>
  <c r="E49" i="5"/>
  <c r="C49" i="5" s="1"/>
  <c r="C48" i="5"/>
  <c r="C46" i="5" s="1"/>
  <c r="C47" i="5"/>
  <c r="D46" i="5"/>
  <c r="C45" i="5"/>
  <c r="C44" i="5"/>
  <c r="D43" i="5"/>
  <c r="C43" i="5" s="1"/>
  <c r="C42" i="5"/>
  <c r="C41" i="5"/>
  <c r="C40" i="5"/>
  <c r="C39" i="5"/>
  <c r="C38" i="5"/>
  <c r="C37" i="5"/>
  <c r="C36" i="5"/>
  <c r="C35" i="5"/>
  <c r="C34" i="5"/>
  <c r="C33" i="5"/>
  <c r="D32" i="5"/>
  <c r="C32" i="5" s="1"/>
  <c r="D31" i="5"/>
  <c r="C31" i="5" s="1"/>
  <c r="C30" i="5"/>
  <c r="C29" i="5"/>
  <c r="D28" i="5"/>
  <c r="C28" i="5" s="1"/>
  <c r="C27" i="5"/>
  <c r="D26" i="5"/>
  <c r="C26" i="5"/>
  <c r="C24" i="5"/>
  <c r="C23" i="5"/>
  <c r="D22" i="5"/>
  <c r="C22" i="5"/>
  <c r="C21" i="5"/>
  <c r="C20" i="5"/>
  <c r="C19" i="5"/>
  <c r="C18" i="5"/>
  <c r="C17" i="5"/>
  <c r="C16" i="5"/>
  <c r="D15" i="5"/>
  <c r="C15" i="5"/>
  <c r="D14" i="5"/>
  <c r="C14" i="5"/>
  <c r="F89" i="5" l="1"/>
  <c r="F118" i="5" s="1"/>
  <c r="F53" i="5"/>
  <c r="E13" i="5"/>
  <c r="D25" i="5"/>
  <c r="E82" i="5"/>
  <c r="C82" i="5" s="1"/>
  <c r="F41" i="4"/>
  <c r="E41" i="4"/>
  <c r="D41" i="4"/>
  <c r="F20" i="4"/>
  <c r="E20" i="4"/>
  <c r="D20" i="4"/>
  <c r="L42" i="3"/>
  <c r="P42" i="3"/>
  <c r="G42" i="3"/>
  <c r="AF24" i="7"/>
  <c r="AF17" i="7"/>
  <c r="M24" i="7"/>
  <c r="N24" i="7"/>
  <c r="O24" i="7"/>
  <c r="P24" i="7"/>
  <c r="M17" i="7"/>
  <c r="E89" i="5" l="1"/>
  <c r="E118" i="5" s="1"/>
  <c r="C25" i="5"/>
  <c r="D13" i="5"/>
  <c r="D89" i="5" l="1"/>
  <c r="C13" i="5"/>
  <c r="D118" i="5" l="1"/>
  <c r="C118" i="5" s="1"/>
  <c r="C89" i="5"/>
  <c r="J28" i="6" l="1"/>
  <c r="M51" i="3" l="1"/>
  <c r="N51" i="3"/>
  <c r="O51" i="3"/>
  <c r="P51" i="3"/>
  <c r="L51" i="3"/>
  <c r="H51" i="3"/>
  <c r="I51" i="3"/>
  <c r="J51" i="3"/>
  <c r="G51" i="3"/>
  <c r="K51" i="3" l="1"/>
  <c r="K52" i="3"/>
  <c r="Q52" i="3" s="1"/>
  <c r="F51" i="3"/>
  <c r="Q51" i="3" s="1"/>
  <c r="F52" i="3"/>
  <c r="M50" i="3"/>
  <c r="N50" i="3"/>
  <c r="O50" i="3"/>
  <c r="P50" i="3"/>
  <c r="L50" i="3"/>
  <c r="H50" i="3"/>
  <c r="I50" i="3"/>
  <c r="J50" i="3"/>
  <c r="G50" i="3"/>
  <c r="J13" i="2" l="1"/>
  <c r="J100" i="6"/>
  <c r="K117" i="2" l="1"/>
  <c r="L117" i="2"/>
  <c r="J117" i="2"/>
  <c r="I120" i="2"/>
  <c r="I118" i="2"/>
  <c r="L101" i="2"/>
  <c r="K101" i="2"/>
  <c r="G99" i="3" l="1"/>
  <c r="J62" i="2"/>
  <c r="K42" i="2" l="1"/>
  <c r="K41" i="2" s="1"/>
  <c r="L42" i="2"/>
  <c r="L41" i="2" s="1"/>
  <c r="J42" i="2"/>
  <c r="M14" i="3"/>
  <c r="N14" i="3"/>
  <c r="O14" i="3"/>
  <c r="P14" i="3"/>
  <c r="L14" i="3"/>
  <c r="H15" i="3"/>
  <c r="I15" i="3"/>
  <c r="J15" i="3"/>
  <c r="G14" i="3"/>
  <c r="M33" i="3"/>
  <c r="K33" i="3" s="1"/>
  <c r="N33" i="3"/>
  <c r="O33" i="3"/>
  <c r="P33" i="3"/>
  <c r="M34" i="3"/>
  <c r="N34" i="3"/>
  <c r="O34" i="3"/>
  <c r="P34" i="3"/>
  <c r="L34" i="3"/>
  <c r="L33" i="3" s="1"/>
  <c r="H34" i="3"/>
  <c r="H33" i="3" s="1"/>
  <c r="H14" i="3" s="1"/>
  <c r="I34" i="3"/>
  <c r="J34" i="3"/>
  <c r="J33" i="3" s="1"/>
  <c r="J14" i="3" s="1"/>
  <c r="I33" i="3"/>
  <c r="I14" i="3" s="1"/>
  <c r="G33" i="3"/>
  <c r="G34" i="3"/>
  <c r="K34" i="3"/>
  <c r="K35" i="3"/>
  <c r="F35" i="3"/>
  <c r="Q35" i="3" s="1"/>
  <c r="I42" i="2" l="1"/>
  <c r="J41" i="2"/>
  <c r="I41" i="2" s="1"/>
  <c r="F34" i="3"/>
  <c r="Q34" i="3" s="1"/>
  <c r="F33" i="3"/>
  <c r="Q33" i="3" s="1"/>
  <c r="K25" i="2"/>
  <c r="J25" i="2"/>
  <c r="O13" i="8" l="1"/>
  <c r="N13" i="8"/>
  <c r="P13" i="8" s="1"/>
  <c r="M13" i="8"/>
  <c r="L13" i="8"/>
  <c r="L11" i="8" s="1"/>
  <c r="L10" i="8" s="1"/>
  <c r="L14" i="8" s="1"/>
  <c r="O12" i="8"/>
  <c r="N12" i="8"/>
  <c r="N11" i="8" s="1"/>
  <c r="N10" i="8" s="1"/>
  <c r="N14" i="8" s="1"/>
  <c r="M12" i="8"/>
  <c r="H12" i="8"/>
  <c r="H11" i="8" s="1"/>
  <c r="H10" i="8" s="1"/>
  <c r="H14" i="8" s="1"/>
  <c r="K11" i="8"/>
  <c r="K10" i="8" s="1"/>
  <c r="K14" i="8" s="1"/>
  <c r="J11" i="8"/>
  <c r="J10" i="8" s="1"/>
  <c r="J14" i="8" s="1"/>
  <c r="I11" i="8"/>
  <c r="G11" i="8"/>
  <c r="G10" i="8" s="1"/>
  <c r="G14" i="8" s="1"/>
  <c r="F11" i="8"/>
  <c r="F10" i="8" s="1"/>
  <c r="F14" i="8" s="1"/>
  <c r="E11" i="8"/>
  <c r="I10" i="8"/>
  <c r="I14" i="8" s="1"/>
  <c r="E10" i="8"/>
  <c r="E14" i="8" s="1"/>
  <c r="P12" i="8" l="1"/>
  <c r="P11" i="8" s="1"/>
  <c r="P10" i="8" s="1"/>
  <c r="P14" i="8" s="1"/>
  <c r="O11" i="8"/>
  <c r="O10" i="8" s="1"/>
  <c r="O14" i="8" s="1"/>
  <c r="M11" i="8"/>
  <c r="M10" i="8" s="1"/>
  <c r="M14" i="8" s="1"/>
  <c r="J101" i="2"/>
  <c r="I105" i="2"/>
  <c r="M142" i="3"/>
  <c r="N142" i="3"/>
  <c r="O142" i="3"/>
  <c r="P142" i="3"/>
  <c r="L142" i="3"/>
  <c r="H142" i="3"/>
  <c r="I142" i="3"/>
  <c r="J142" i="3"/>
  <c r="G142" i="3"/>
  <c r="F144" i="3"/>
  <c r="M15" i="3" l="1"/>
  <c r="N15" i="3"/>
  <c r="O15" i="3"/>
  <c r="G15" i="3"/>
  <c r="L15" i="3"/>
  <c r="K16" i="3"/>
  <c r="F17" i="3"/>
  <c r="K17" i="3"/>
  <c r="G18" i="3"/>
  <c r="H18" i="3"/>
  <c r="I18" i="3"/>
  <c r="J18" i="3"/>
  <c r="L18" i="3"/>
  <c r="M18" i="3"/>
  <c r="N18" i="3"/>
  <c r="O18" i="3"/>
  <c r="P18" i="3"/>
  <c r="F19" i="3"/>
  <c r="K19" i="3"/>
  <c r="F20" i="3"/>
  <c r="K20" i="3"/>
  <c r="G21" i="3"/>
  <c r="H21" i="3"/>
  <c r="I21" i="3"/>
  <c r="J21" i="3"/>
  <c r="L21" i="3"/>
  <c r="M21" i="3"/>
  <c r="N21" i="3"/>
  <c r="O21" i="3"/>
  <c r="P21" i="3"/>
  <c r="F22" i="3"/>
  <c r="K22" i="3"/>
  <c r="G24" i="3"/>
  <c r="H24" i="3"/>
  <c r="I24" i="3"/>
  <c r="J24" i="3"/>
  <c r="L24" i="3"/>
  <c r="M24" i="3"/>
  <c r="N24" i="3"/>
  <c r="O24" i="3"/>
  <c r="P24" i="3"/>
  <c r="F25" i="3"/>
  <c r="K25" i="3"/>
  <c r="G26" i="3"/>
  <c r="H26" i="3"/>
  <c r="I26" i="3"/>
  <c r="J26" i="3"/>
  <c r="F26" i="3" s="1"/>
  <c r="L26" i="3"/>
  <c r="M26" i="3"/>
  <c r="N26" i="3"/>
  <c r="O26" i="3"/>
  <c r="P26" i="3"/>
  <c r="F27" i="3"/>
  <c r="K27" i="3"/>
  <c r="G28" i="3"/>
  <c r="H28" i="3"/>
  <c r="I28" i="3"/>
  <c r="J28" i="3"/>
  <c r="L28" i="3"/>
  <c r="M28" i="3"/>
  <c r="N28" i="3"/>
  <c r="O28" i="3"/>
  <c r="P28" i="3"/>
  <c r="F29" i="3"/>
  <c r="K29" i="3"/>
  <c r="F30" i="3"/>
  <c r="K30" i="3"/>
  <c r="F31" i="3"/>
  <c r="K31" i="3"/>
  <c r="F32" i="3"/>
  <c r="K32" i="3"/>
  <c r="G38" i="3"/>
  <c r="H38" i="3"/>
  <c r="I38" i="3"/>
  <c r="J38" i="3"/>
  <c r="L38" i="3"/>
  <c r="M38" i="3"/>
  <c r="N38" i="3"/>
  <c r="O38" i="3"/>
  <c r="P38" i="3"/>
  <c r="F39" i="3"/>
  <c r="K39" i="3"/>
  <c r="H40" i="3"/>
  <c r="J40" i="3"/>
  <c r="M40" i="3"/>
  <c r="N40" i="3"/>
  <c r="O40" i="3"/>
  <c r="F41" i="3"/>
  <c r="K41" i="3"/>
  <c r="F42" i="3"/>
  <c r="I40" i="3"/>
  <c r="L40" i="3"/>
  <c r="P40" i="3"/>
  <c r="F43" i="3"/>
  <c r="K43" i="3"/>
  <c r="F44" i="3"/>
  <c r="K44" i="3"/>
  <c r="F45" i="3"/>
  <c r="K45" i="3"/>
  <c r="F46" i="3"/>
  <c r="K46" i="3"/>
  <c r="F47" i="3"/>
  <c r="K47" i="3"/>
  <c r="G48" i="3"/>
  <c r="H48" i="3"/>
  <c r="I48" i="3"/>
  <c r="J48" i="3"/>
  <c r="K48" i="3"/>
  <c r="F49" i="3"/>
  <c r="Q49" i="3" s="1"/>
  <c r="G53" i="3"/>
  <c r="H53" i="3"/>
  <c r="I53" i="3"/>
  <c r="J53" i="3"/>
  <c r="L53" i="3"/>
  <c r="M53" i="3"/>
  <c r="N53" i="3"/>
  <c r="O53" i="3"/>
  <c r="P53" i="3"/>
  <c r="F54" i="3"/>
  <c r="K54" i="3"/>
  <c r="G57" i="3"/>
  <c r="H57" i="3"/>
  <c r="I57" i="3"/>
  <c r="J57" i="3"/>
  <c r="L57" i="3"/>
  <c r="M57" i="3"/>
  <c r="N57" i="3"/>
  <c r="O57" i="3"/>
  <c r="P57" i="3"/>
  <c r="F58" i="3"/>
  <c r="K58" i="3"/>
  <c r="F60" i="3"/>
  <c r="K60" i="3"/>
  <c r="F61" i="3"/>
  <c r="K61" i="3"/>
  <c r="F62" i="3"/>
  <c r="K62" i="3"/>
  <c r="F63" i="3"/>
  <c r="K63" i="3"/>
  <c r="F64" i="3"/>
  <c r="K64" i="3"/>
  <c r="F65" i="3"/>
  <c r="K65" i="3"/>
  <c r="F66" i="3"/>
  <c r="K66" i="3"/>
  <c r="F67" i="3"/>
  <c r="K67" i="3"/>
  <c r="F68" i="3"/>
  <c r="K68" i="3"/>
  <c r="F69" i="3"/>
  <c r="K69" i="3"/>
  <c r="F70" i="3"/>
  <c r="K70" i="3"/>
  <c r="F71" i="3"/>
  <c r="K71" i="3"/>
  <c r="F72" i="3"/>
  <c r="K72" i="3"/>
  <c r="Q72" i="3" s="1"/>
  <c r="F73" i="3"/>
  <c r="K73" i="3"/>
  <c r="F74" i="3"/>
  <c r="K74" i="3"/>
  <c r="F75" i="3"/>
  <c r="K75" i="3"/>
  <c r="F76" i="3"/>
  <c r="Q76" i="3" s="1"/>
  <c r="F77" i="3"/>
  <c r="K77" i="3"/>
  <c r="F78" i="3"/>
  <c r="K78" i="3"/>
  <c r="F79" i="3"/>
  <c r="Q79" i="3" s="1"/>
  <c r="F80" i="3"/>
  <c r="Q80" i="3" s="1"/>
  <c r="F81" i="3"/>
  <c r="Q81" i="3" s="1"/>
  <c r="F82" i="3"/>
  <c r="Q82" i="3" s="1"/>
  <c r="F83" i="3"/>
  <c r="Q83" i="3" s="1"/>
  <c r="F84" i="3"/>
  <c r="Q84" i="3" s="1"/>
  <c r="F85" i="3"/>
  <c r="K85" i="3"/>
  <c r="F86" i="3"/>
  <c r="K86" i="3"/>
  <c r="F87" i="3"/>
  <c r="K87" i="3"/>
  <c r="F88" i="3"/>
  <c r="K88" i="3"/>
  <c r="F89" i="3"/>
  <c r="Q89" i="3" s="1"/>
  <c r="J90" i="3"/>
  <c r="J59" i="3" s="1"/>
  <c r="L90" i="3"/>
  <c r="L59" i="3" s="1"/>
  <c r="M90" i="3"/>
  <c r="N90" i="3"/>
  <c r="O90" i="3"/>
  <c r="P90" i="3"/>
  <c r="P59" i="3" s="1"/>
  <c r="F91" i="3"/>
  <c r="Q91" i="3" s="1"/>
  <c r="F92" i="3"/>
  <c r="K92" i="3"/>
  <c r="F93" i="3"/>
  <c r="Q93" i="3" s="1"/>
  <c r="K93" i="3"/>
  <c r="F94" i="3"/>
  <c r="K94" i="3"/>
  <c r="H95" i="3"/>
  <c r="I95" i="3"/>
  <c r="I59" i="3" s="1"/>
  <c r="J95" i="3"/>
  <c r="M95" i="3"/>
  <c r="K95" i="3" s="1"/>
  <c r="N95" i="3"/>
  <c r="O95" i="3"/>
  <c r="F96" i="3"/>
  <c r="K96" i="3"/>
  <c r="F97" i="3"/>
  <c r="K97" i="3"/>
  <c r="F98" i="3"/>
  <c r="K98" i="3"/>
  <c r="F99" i="3"/>
  <c r="K99" i="3"/>
  <c r="G100" i="3"/>
  <c r="H100" i="3"/>
  <c r="I100" i="3"/>
  <c r="J100" i="3"/>
  <c r="L100" i="3"/>
  <c r="M100" i="3"/>
  <c r="N100" i="3"/>
  <c r="O100" i="3"/>
  <c r="P100" i="3"/>
  <c r="K101" i="3"/>
  <c r="Q101" i="3" s="1"/>
  <c r="F102" i="3"/>
  <c r="F103" i="3"/>
  <c r="L103" i="3"/>
  <c r="L102" i="3" s="1"/>
  <c r="M103" i="3"/>
  <c r="M102" i="3" s="1"/>
  <c r="N103" i="3"/>
  <c r="N102" i="3" s="1"/>
  <c r="O103" i="3"/>
  <c r="O102" i="3" s="1"/>
  <c r="P103" i="3"/>
  <c r="F104" i="3"/>
  <c r="Q104" i="3" s="1"/>
  <c r="K104" i="3"/>
  <c r="G107" i="3"/>
  <c r="H107" i="3"/>
  <c r="I107" i="3"/>
  <c r="J107" i="3"/>
  <c r="L107" i="3"/>
  <c r="K107" i="3" s="1"/>
  <c r="M107" i="3"/>
  <c r="N107" i="3"/>
  <c r="O107" i="3"/>
  <c r="P107" i="3"/>
  <c r="F108" i="3"/>
  <c r="K108" i="3"/>
  <c r="G109" i="3"/>
  <c r="H109" i="3"/>
  <c r="I109" i="3"/>
  <c r="J109" i="3"/>
  <c r="L109" i="3"/>
  <c r="M109" i="3"/>
  <c r="N109" i="3"/>
  <c r="O109" i="3"/>
  <c r="P109" i="3"/>
  <c r="F110" i="3"/>
  <c r="K110" i="3"/>
  <c r="G111" i="3"/>
  <c r="H111" i="3"/>
  <c r="I111" i="3"/>
  <c r="J111" i="3"/>
  <c r="L111" i="3"/>
  <c r="M111" i="3"/>
  <c r="N111" i="3"/>
  <c r="O111" i="3"/>
  <c r="P111" i="3"/>
  <c r="F112" i="3"/>
  <c r="K112" i="3"/>
  <c r="F113" i="3"/>
  <c r="K113" i="3"/>
  <c r="F114" i="3"/>
  <c r="K114" i="3"/>
  <c r="F115" i="3"/>
  <c r="K115" i="3"/>
  <c r="F116" i="3"/>
  <c r="K116" i="3"/>
  <c r="G118" i="3"/>
  <c r="H118" i="3"/>
  <c r="H117" i="3" s="1"/>
  <c r="I118" i="3"/>
  <c r="I117" i="3" s="1"/>
  <c r="J118" i="3"/>
  <c r="J117" i="3" s="1"/>
  <c r="L118" i="3"/>
  <c r="L117" i="3" s="1"/>
  <c r="M118" i="3"/>
  <c r="M117" i="3" s="1"/>
  <c r="N118" i="3"/>
  <c r="N117" i="3" s="1"/>
  <c r="O118" i="3"/>
  <c r="O117" i="3" s="1"/>
  <c r="P118" i="3"/>
  <c r="F119" i="3"/>
  <c r="K119" i="3"/>
  <c r="G122" i="3"/>
  <c r="H122" i="3"/>
  <c r="I122" i="3"/>
  <c r="J122" i="3"/>
  <c r="L122" i="3"/>
  <c r="M122" i="3"/>
  <c r="N122" i="3"/>
  <c r="O122" i="3"/>
  <c r="P122" i="3"/>
  <c r="F123" i="3"/>
  <c r="Q123" i="3" s="1"/>
  <c r="K123" i="3"/>
  <c r="G124" i="3"/>
  <c r="H124" i="3"/>
  <c r="I124" i="3"/>
  <c r="J124" i="3"/>
  <c r="L124" i="3"/>
  <c r="M124" i="3"/>
  <c r="N124" i="3"/>
  <c r="O124" i="3"/>
  <c r="P124" i="3"/>
  <c r="F125" i="3"/>
  <c r="K125" i="3"/>
  <c r="F126" i="3"/>
  <c r="K126" i="3"/>
  <c r="G127" i="3"/>
  <c r="H127" i="3"/>
  <c r="I127" i="3"/>
  <c r="J127" i="3"/>
  <c r="M127" i="3"/>
  <c r="N127" i="3"/>
  <c r="O127" i="3"/>
  <c r="F128" i="3"/>
  <c r="K128" i="3"/>
  <c r="F129" i="3"/>
  <c r="Q129" i="3" s="1"/>
  <c r="K129" i="3"/>
  <c r="F130" i="3"/>
  <c r="L127" i="3"/>
  <c r="P127" i="3"/>
  <c r="F131" i="3"/>
  <c r="K131" i="3"/>
  <c r="F132" i="3"/>
  <c r="K132" i="3"/>
  <c r="G134" i="3"/>
  <c r="G133" i="3" s="1"/>
  <c r="H134" i="3"/>
  <c r="H133" i="3" s="1"/>
  <c r="I134" i="3"/>
  <c r="I133" i="3" s="1"/>
  <c r="J134" i="3"/>
  <c r="J133" i="3" s="1"/>
  <c r="L134" i="3"/>
  <c r="L133" i="3" s="1"/>
  <c r="M134" i="3"/>
  <c r="M133" i="3" s="1"/>
  <c r="N134" i="3"/>
  <c r="N133" i="3" s="1"/>
  <c r="O134" i="3"/>
  <c r="O133" i="3" s="1"/>
  <c r="P134" i="3"/>
  <c r="F135" i="3"/>
  <c r="K135" i="3"/>
  <c r="G138" i="3"/>
  <c r="H138" i="3"/>
  <c r="I138" i="3"/>
  <c r="J138" i="3"/>
  <c r="L138" i="3"/>
  <c r="M138" i="3"/>
  <c r="N138" i="3"/>
  <c r="O138" i="3"/>
  <c r="P138" i="3"/>
  <c r="F139" i="3"/>
  <c r="K139" i="3"/>
  <c r="G140" i="3"/>
  <c r="H140" i="3"/>
  <c r="I140" i="3"/>
  <c r="J140" i="3"/>
  <c r="L140" i="3"/>
  <c r="M140" i="3"/>
  <c r="N140" i="3"/>
  <c r="O140" i="3"/>
  <c r="P140" i="3"/>
  <c r="F141" i="3"/>
  <c r="Q141" i="3" s="1"/>
  <c r="F143" i="3"/>
  <c r="K144" i="3"/>
  <c r="Q144" i="3" s="1"/>
  <c r="F145" i="3"/>
  <c r="K145" i="3"/>
  <c r="F146" i="3"/>
  <c r="K146" i="3"/>
  <c r="F147" i="3"/>
  <c r="Q147" i="3" s="1"/>
  <c r="K147" i="3"/>
  <c r="F148" i="3"/>
  <c r="K148" i="3"/>
  <c r="F149" i="3"/>
  <c r="K149" i="3"/>
  <c r="G151" i="3"/>
  <c r="H151" i="3"/>
  <c r="I151" i="3"/>
  <c r="J151" i="3"/>
  <c r="M151" i="3"/>
  <c r="N151" i="3"/>
  <c r="O151" i="3"/>
  <c r="F152" i="3"/>
  <c r="L151" i="3"/>
  <c r="P151" i="3"/>
  <c r="G153" i="3"/>
  <c r="H153" i="3"/>
  <c r="I153" i="3"/>
  <c r="J153" i="3"/>
  <c r="M153" i="3"/>
  <c r="N153" i="3"/>
  <c r="O153" i="3"/>
  <c r="F154" i="3"/>
  <c r="Q154" i="3" s="1"/>
  <c r="K154" i="3"/>
  <c r="F155" i="3"/>
  <c r="K155" i="3"/>
  <c r="L153" i="3"/>
  <c r="P153" i="3"/>
  <c r="F156" i="3"/>
  <c r="K156" i="3"/>
  <c r="G158" i="3"/>
  <c r="H158" i="3"/>
  <c r="H157" i="3" s="1"/>
  <c r="I158" i="3"/>
  <c r="I157" i="3" s="1"/>
  <c r="J158" i="3"/>
  <c r="J157" i="3" s="1"/>
  <c r="L158" i="3"/>
  <c r="L157" i="3" s="1"/>
  <c r="M158" i="3"/>
  <c r="M157" i="3" s="1"/>
  <c r="N158" i="3"/>
  <c r="N157" i="3" s="1"/>
  <c r="O158" i="3"/>
  <c r="O157" i="3" s="1"/>
  <c r="P158" i="3"/>
  <c r="P157" i="3" s="1"/>
  <c r="F159" i="3"/>
  <c r="K159" i="3"/>
  <c r="F160" i="3"/>
  <c r="Q160" i="3" s="1"/>
  <c r="K160" i="3"/>
  <c r="G163" i="3"/>
  <c r="H163" i="3"/>
  <c r="I163" i="3"/>
  <c r="J163" i="3"/>
  <c r="L163" i="3"/>
  <c r="M163" i="3"/>
  <c r="N163" i="3"/>
  <c r="O163" i="3"/>
  <c r="P163" i="3"/>
  <c r="F164" i="3"/>
  <c r="K164" i="3"/>
  <c r="G165" i="3"/>
  <c r="H165" i="3"/>
  <c r="I165" i="3"/>
  <c r="J165" i="3"/>
  <c r="L165" i="3"/>
  <c r="M165" i="3"/>
  <c r="N165" i="3"/>
  <c r="O165" i="3"/>
  <c r="P165" i="3"/>
  <c r="F166" i="3"/>
  <c r="K166" i="3"/>
  <c r="F167" i="3"/>
  <c r="K167" i="3"/>
  <c r="G169" i="3"/>
  <c r="H169" i="3"/>
  <c r="I169" i="3"/>
  <c r="J169" i="3"/>
  <c r="L169" i="3"/>
  <c r="M169" i="3"/>
  <c r="N169" i="3"/>
  <c r="O169" i="3"/>
  <c r="P169" i="3"/>
  <c r="F170" i="3"/>
  <c r="K170" i="3"/>
  <c r="F171" i="3"/>
  <c r="K171" i="3"/>
  <c r="F172" i="3"/>
  <c r="K172" i="3"/>
  <c r="F173" i="3"/>
  <c r="K173" i="3"/>
  <c r="F174" i="3"/>
  <c r="K174" i="3"/>
  <c r="F175" i="3"/>
  <c r="K175" i="3"/>
  <c r="F176" i="3"/>
  <c r="K176" i="3"/>
  <c r="K177" i="3"/>
  <c r="Q177" i="3"/>
  <c r="G179" i="3"/>
  <c r="G178" i="3" s="1"/>
  <c r="H179" i="3"/>
  <c r="H178" i="3" s="1"/>
  <c r="I179" i="3"/>
  <c r="I178" i="3" s="1"/>
  <c r="I168" i="3" s="1"/>
  <c r="J179" i="3"/>
  <c r="F179" i="3" s="1"/>
  <c r="L179" i="3"/>
  <c r="L178" i="3" s="1"/>
  <c r="M179" i="3"/>
  <c r="M178" i="3" s="1"/>
  <c r="N179" i="3"/>
  <c r="N178" i="3" s="1"/>
  <c r="O179" i="3"/>
  <c r="O178" i="3" s="1"/>
  <c r="P179" i="3"/>
  <c r="P178" i="3" s="1"/>
  <c r="F180" i="3"/>
  <c r="K180" i="3"/>
  <c r="F181" i="3"/>
  <c r="K181" i="3"/>
  <c r="F182" i="3"/>
  <c r="K182" i="3"/>
  <c r="Q182" i="3"/>
  <c r="G183" i="3"/>
  <c r="H183" i="3"/>
  <c r="I183" i="3"/>
  <c r="J183" i="3"/>
  <c r="L183" i="3"/>
  <c r="M183" i="3"/>
  <c r="K183" i="3" s="1"/>
  <c r="N183" i="3"/>
  <c r="O183" i="3"/>
  <c r="P183" i="3"/>
  <c r="F184" i="3"/>
  <c r="K184" i="3"/>
  <c r="Q184" i="3"/>
  <c r="I187" i="3"/>
  <c r="J187" i="3"/>
  <c r="L187" i="3"/>
  <c r="M187" i="3"/>
  <c r="N187" i="3"/>
  <c r="O187" i="3"/>
  <c r="P187" i="3"/>
  <c r="F188" i="3"/>
  <c r="H187" i="3"/>
  <c r="K188" i="3"/>
  <c r="H189" i="3"/>
  <c r="I189" i="3"/>
  <c r="J189" i="3"/>
  <c r="L189" i="3"/>
  <c r="M189" i="3"/>
  <c r="N189" i="3"/>
  <c r="O189" i="3"/>
  <c r="P189" i="3"/>
  <c r="F190" i="3"/>
  <c r="K190" i="3"/>
  <c r="F191" i="3"/>
  <c r="K191" i="3"/>
  <c r="G193" i="3"/>
  <c r="H193" i="3"/>
  <c r="I193" i="3"/>
  <c r="J193" i="3"/>
  <c r="L193" i="3"/>
  <c r="M193" i="3"/>
  <c r="N193" i="3"/>
  <c r="O193" i="3"/>
  <c r="P193" i="3"/>
  <c r="F194" i="3"/>
  <c r="Q194" i="3" s="1"/>
  <c r="G195" i="3"/>
  <c r="H195" i="3"/>
  <c r="I195" i="3"/>
  <c r="J195" i="3"/>
  <c r="L195" i="3"/>
  <c r="M195" i="3"/>
  <c r="N195" i="3"/>
  <c r="N192" i="3" s="1"/>
  <c r="O195" i="3"/>
  <c r="P195" i="3"/>
  <c r="F196" i="3"/>
  <c r="K196" i="3"/>
  <c r="K197" i="3"/>
  <c r="Q197" i="3" s="1"/>
  <c r="F198" i="3"/>
  <c r="K198" i="3"/>
  <c r="F199" i="3"/>
  <c r="K199" i="3"/>
  <c r="J192" i="3" l="1"/>
  <c r="J186" i="3" s="1"/>
  <c r="Q188" i="3"/>
  <c r="F195" i="3"/>
  <c r="P192" i="3"/>
  <c r="L192" i="3"/>
  <c r="K157" i="3"/>
  <c r="F158" i="3"/>
  <c r="K158" i="3"/>
  <c r="H150" i="3"/>
  <c r="Q119" i="3"/>
  <c r="Q77" i="3"/>
  <c r="Q73" i="3"/>
  <c r="Q71" i="3"/>
  <c r="Q70" i="3"/>
  <c r="Q145" i="3"/>
  <c r="F53" i="3"/>
  <c r="Q46" i="3"/>
  <c r="K38" i="3"/>
  <c r="Q25" i="3"/>
  <c r="Q22" i="3"/>
  <c r="Q30" i="3"/>
  <c r="F28" i="3"/>
  <c r="I23" i="3"/>
  <c r="Q170" i="3"/>
  <c r="Q167" i="3"/>
  <c r="P150" i="3"/>
  <c r="P137" i="3" s="1"/>
  <c r="P136" i="3" s="1"/>
  <c r="Q114" i="3"/>
  <c r="Q108" i="3"/>
  <c r="Q64" i="3"/>
  <c r="K50" i="3"/>
  <c r="Q44" i="3"/>
  <c r="Q41" i="3"/>
  <c r="Q27" i="3"/>
  <c r="K26" i="3"/>
  <c r="F21" i="3"/>
  <c r="Q146" i="3"/>
  <c r="F142" i="3"/>
  <c r="Q47" i="3"/>
  <c r="N37" i="3"/>
  <c r="N36" i="3" s="1"/>
  <c r="O59" i="3"/>
  <c r="Q198" i="3"/>
  <c r="O192" i="3"/>
  <c r="H192" i="3"/>
  <c r="H186" i="3" s="1"/>
  <c r="H185" i="3" s="1"/>
  <c r="Q174" i="3"/>
  <c r="F165" i="3"/>
  <c r="F163" i="3"/>
  <c r="G150" i="3"/>
  <c r="Q149" i="3"/>
  <c r="Q131" i="3"/>
  <c r="Q126" i="3"/>
  <c r="K124" i="3"/>
  <c r="F122" i="3"/>
  <c r="F111" i="3"/>
  <c r="K103" i="3"/>
  <c r="Q103" i="3" s="1"/>
  <c r="Q98" i="3"/>
  <c r="Q96" i="3"/>
  <c r="F95" i="3"/>
  <c r="Q95" i="3" s="1"/>
  <c r="Q86" i="3"/>
  <c r="K28" i="3"/>
  <c r="Q28" i="3" s="1"/>
  <c r="Q196" i="3"/>
  <c r="Q173" i="3"/>
  <c r="Q164" i="3"/>
  <c r="Q148" i="3"/>
  <c r="K140" i="3"/>
  <c r="Q135" i="3"/>
  <c r="F127" i="3"/>
  <c r="M121" i="3"/>
  <c r="F118" i="3"/>
  <c r="Q112" i="3"/>
  <c r="F109" i="3"/>
  <c r="Q97" i="3"/>
  <c r="Q67" i="3"/>
  <c r="Q61" i="3"/>
  <c r="Q58" i="3"/>
  <c r="K42" i="3"/>
  <c r="Q42" i="3" s="1"/>
  <c r="Q39" i="3"/>
  <c r="Q31" i="3"/>
  <c r="P15" i="3"/>
  <c r="K15" i="3" s="1"/>
  <c r="N121" i="3"/>
  <c r="N120" i="3" s="1"/>
  <c r="Q180" i="3"/>
  <c r="Q156" i="3"/>
  <c r="J150" i="3"/>
  <c r="J137" i="3" s="1"/>
  <c r="J136" i="3" s="1"/>
  <c r="F133" i="3"/>
  <c r="N106" i="3"/>
  <c r="N105" i="3" s="1"/>
  <c r="M59" i="3"/>
  <c r="K59" i="3" s="1"/>
  <c r="Q87" i="3"/>
  <c r="K53" i="3"/>
  <c r="L37" i="3"/>
  <c r="L36" i="3" s="1"/>
  <c r="P23" i="3"/>
  <c r="L23" i="3"/>
  <c r="L13" i="3" s="1"/>
  <c r="M192" i="3"/>
  <c r="M186" i="3" s="1"/>
  <c r="M168" i="3"/>
  <c r="H168" i="3"/>
  <c r="H162" i="3" s="1"/>
  <c r="H161" i="3" s="1"/>
  <c r="G157" i="3"/>
  <c r="P102" i="3"/>
  <c r="K102" i="3" s="1"/>
  <c r="Q102" i="3" s="1"/>
  <c r="F50" i="3"/>
  <c r="K40" i="3"/>
  <c r="G40" i="3"/>
  <c r="F40" i="3" s="1"/>
  <c r="Q26" i="3"/>
  <c r="K189" i="3"/>
  <c r="N186" i="3"/>
  <c r="F183" i="3"/>
  <c r="Q183" i="3" s="1"/>
  <c r="K178" i="3"/>
  <c r="Q176" i="3"/>
  <c r="Q171" i="3"/>
  <c r="K169" i="3"/>
  <c r="K165" i="3"/>
  <c r="Q165" i="3" s="1"/>
  <c r="Q155" i="3"/>
  <c r="F153" i="3"/>
  <c r="O150" i="3"/>
  <c r="O137" i="3" s="1"/>
  <c r="O136" i="3" s="1"/>
  <c r="I150" i="3"/>
  <c r="I137" i="3" s="1"/>
  <c r="I136" i="3" s="1"/>
  <c r="Q139" i="3"/>
  <c r="F124" i="3"/>
  <c r="Q124" i="3" s="1"/>
  <c r="G121" i="3"/>
  <c r="Q113" i="3"/>
  <c r="K111" i="3"/>
  <c r="K109" i="3"/>
  <c r="O106" i="3"/>
  <c r="O105" i="3" s="1"/>
  <c r="F107" i="3"/>
  <c r="Q107" i="3" s="1"/>
  <c r="F100" i="3"/>
  <c r="Q99" i="3"/>
  <c r="Q92" i="3"/>
  <c r="Q88" i="3"/>
  <c r="H59" i="3"/>
  <c r="H56" i="3" s="1"/>
  <c r="H55" i="3" s="1"/>
  <c r="Q75" i="3"/>
  <c r="Q68" i="3"/>
  <c r="Q65" i="3"/>
  <c r="Q63" i="3"/>
  <c r="K57" i="3"/>
  <c r="F48" i="3"/>
  <c r="Q48" i="3" s="1"/>
  <c r="Q45" i="3"/>
  <c r="K24" i="3"/>
  <c r="H23" i="3"/>
  <c r="H13" i="3" s="1"/>
  <c r="Q20" i="3"/>
  <c r="F18" i="3"/>
  <c r="Q17" i="3"/>
  <c r="K195" i="3"/>
  <c r="L150" i="3"/>
  <c r="L137" i="3" s="1"/>
  <c r="L136" i="3" s="1"/>
  <c r="G59" i="3"/>
  <c r="J56" i="3"/>
  <c r="J55" i="3" s="1"/>
  <c r="I192" i="3"/>
  <c r="I186" i="3" s="1"/>
  <c r="I185" i="3" s="1"/>
  <c r="Q190" i="3"/>
  <c r="P186" i="3"/>
  <c r="P185" i="3" s="1"/>
  <c r="K187" i="3"/>
  <c r="Q175" i="3"/>
  <c r="K152" i="3"/>
  <c r="Q152" i="3" s="1"/>
  <c r="M150" i="3"/>
  <c r="F151" i="3"/>
  <c r="F140" i="3"/>
  <c r="F138" i="3"/>
  <c r="K130" i="3"/>
  <c r="Q130" i="3" s="1"/>
  <c r="Q128" i="3"/>
  <c r="H121" i="3"/>
  <c r="H120" i="3" s="1"/>
  <c r="I121" i="3"/>
  <c r="I120" i="3" s="1"/>
  <c r="Q110" i="3"/>
  <c r="M106" i="3"/>
  <c r="M105" i="3" s="1"/>
  <c r="N59" i="3"/>
  <c r="N56" i="3" s="1"/>
  <c r="N55" i="3" s="1"/>
  <c r="F90" i="3"/>
  <c r="Q85" i="3"/>
  <c r="Q78" i="3"/>
  <c r="Q74" i="3"/>
  <c r="Q60" i="3"/>
  <c r="I56" i="3"/>
  <c r="I55" i="3" s="1"/>
  <c r="H37" i="3"/>
  <c r="H36" i="3" s="1"/>
  <c r="Q32" i="3"/>
  <c r="O23" i="3"/>
  <c r="O13" i="3" s="1"/>
  <c r="J23" i="3"/>
  <c r="K21" i="3"/>
  <c r="Q19" i="3"/>
  <c r="K18" i="3"/>
  <c r="F16" i="3"/>
  <c r="Q16" i="3" s="1"/>
  <c r="I162" i="3"/>
  <c r="I161" i="3" s="1"/>
  <c r="Q195" i="3"/>
  <c r="Q172" i="3"/>
  <c r="O168" i="3"/>
  <c r="O162" i="3" s="1"/>
  <c r="O161" i="3" s="1"/>
  <c r="Q191" i="3"/>
  <c r="G189" i="3"/>
  <c r="F189" i="3" s="1"/>
  <c r="J178" i="3"/>
  <c r="J168" i="3" s="1"/>
  <c r="J162" i="3" s="1"/>
  <c r="N168" i="3"/>
  <c r="N162" i="3" s="1"/>
  <c r="N161" i="3" s="1"/>
  <c r="Q158" i="3"/>
  <c r="K151" i="3"/>
  <c r="Q151" i="3" s="1"/>
  <c r="K127" i="3"/>
  <c r="Q116" i="3"/>
  <c r="H106" i="3"/>
  <c r="H105" i="3" s="1"/>
  <c r="J106" i="3"/>
  <c r="L186" i="3"/>
  <c r="L56" i="3"/>
  <c r="L55" i="3" s="1"/>
  <c r="Q181" i="3"/>
  <c r="P168" i="3"/>
  <c r="K168" i="3" s="1"/>
  <c r="G168" i="3"/>
  <c r="G162" i="3" s="1"/>
  <c r="Q166" i="3"/>
  <c r="M162" i="3"/>
  <c r="Q159" i="3"/>
  <c r="K153" i="3"/>
  <c r="N150" i="3"/>
  <c r="N137" i="3" s="1"/>
  <c r="N136" i="3" s="1"/>
  <c r="K143" i="3"/>
  <c r="Q143" i="3" s="1"/>
  <c r="K142" i="3"/>
  <c r="Q142" i="3" s="1"/>
  <c r="M137" i="3"/>
  <c r="H137" i="3"/>
  <c r="H136" i="3" s="1"/>
  <c r="K134" i="3"/>
  <c r="P133" i="3"/>
  <c r="K133" i="3" s="1"/>
  <c r="Q133" i="3" s="1"/>
  <c r="M120" i="3"/>
  <c r="Q199" i="3"/>
  <c r="G192" i="3"/>
  <c r="F192" i="3" s="1"/>
  <c r="F157" i="3"/>
  <c r="Q157" i="3" s="1"/>
  <c r="G137" i="3"/>
  <c r="P121" i="3"/>
  <c r="P120" i="3" s="1"/>
  <c r="K122" i="3"/>
  <c r="Q122" i="3" s="1"/>
  <c r="L121" i="3"/>
  <c r="L120" i="3" s="1"/>
  <c r="K118" i="3"/>
  <c r="Q118" i="3" s="1"/>
  <c r="P117" i="3"/>
  <c r="K117" i="3" s="1"/>
  <c r="I37" i="3"/>
  <c r="I36" i="3" s="1"/>
  <c r="G187" i="3"/>
  <c r="F193" i="3"/>
  <c r="Q193" i="3" s="1"/>
  <c r="R183" i="3"/>
  <c r="K179" i="3"/>
  <c r="Q179" i="3" s="1"/>
  <c r="F169" i="3"/>
  <c r="K163" i="3"/>
  <c r="K138" i="3"/>
  <c r="Q125" i="3"/>
  <c r="J121" i="3"/>
  <c r="J120" i="3" s="1"/>
  <c r="Q115" i="3"/>
  <c r="L106" i="3"/>
  <c r="L105" i="3" s="1"/>
  <c r="Q94" i="3"/>
  <c r="Q62" i="3"/>
  <c r="O56" i="3"/>
  <c r="O55" i="3" s="1"/>
  <c r="F57" i="3"/>
  <c r="Q57" i="3" s="1"/>
  <c r="O37" i="3"/>
  <c r="O36" i="3" s="1"/>
  <c r="J37" i="3"/>
  <c r="P37" i="3"/>
  <c r="P36" i="3" s="1"/>
  <c r="G23" i="3"/>
  <c r="F15" i="3"/>
  <c r="I13" i="3"/>
  <c r="L168" i="3"/>
  <c r="L162" i="3" s="1"/>
  <c r="L161" i="3" s="1"/>
  <c r="Q132" i="3"/>
  <c r="O121" i="3"/>
  <c r="O120" i="3" s="1"/>
  <c r="I106" i="3"/>
  <c r="I105" i="3" s="1"/>
  <c r="P106" i="3"/>
  <c r="P105" i="3" s="1"/>
  <c r="K100" i="3"/>
  <c r="Q100" i="3" s="1"/>
  <c r="K90" i="3"/>
  <c r="Q90" i="3" s="1"/>
  <c r="Q66" i="3"/>
  <c r="M56" i="3"/>
  <c r="Q54" i="3"/>
  <c r="Q43" i="3"/>
  <c r="M37" i="3"/>
  <c r="Q29" i="3"/>
  <c r="N23" i="3"/>
  <c r="N13" i="3" s="1"/>
  <c r="M23" i="3"/>
  <c r="F134" i="3"/>
  <c r="Q134" i="3" s="1"/>
  <c r="G117" i="3"/>
  <c r="F117" i="3" s="1"/>
  <c r="Q69" i="3"/>
  <c r="F59" i="3"/>
  <c r="G56" i="3"/>
  <c r="G37" i="3"/>
  <c r="J13" i="3"/>
  <c r="F24" i="3"/>
  <c r="Q24" i="3" s="1"/>
  <c r="F38" i="3"/>
  <c r="Q38" i="3" s="1"/>
  <c r="Q53" i="3" l="1"/>
  <c r="K192" i="3"/>
  <c r="Q192" i="3" s="1"/>
  <c r="F150" i="3"/>
  <c r="Q169" i="3"/>
  <c r="K150" i="3"/>
  <c r="Q111" i="3"/>
  <c r="Q59" i="3"/>
  <c r="Q140" i="3"/>
  <c r="Q127" i="3"/>
  <c r="Q21" i="3"/>
  <c r="P13" i="3"/>
  <c r="Q163" i="3"/>
  <c r="Q109" i="3"/>
  <c r="Q50" i="3"/>
  <c r="K23" i="3"/>
  <c r="Q15" i="3"/>
  <c r="Q150" i="3"/>
  <c r="O186" i="3"/>
  <c r="O185" i="3" s="1"/>
  <c r="K106" i="3"/>
  <c r="M13" i="3"/>
  <c r="F23" i="3"/>
  <c r="P162" i="3"/>
  <c r="P161" i="3" s="1"/>
  <c r="K121" i="3"/>
  <c r="K120" i="3" s="1"/>
  <c r="Q153" i="3"/>
  <c r="Q189" i="3"/>
  <c r="F121" i="3"/>
  <c r="F120" i="3" s="1"/>
  <c r="Q138" i="3"/>
  <c r="G120" i="3"/>
  <c r="P56" i="3"/>
  <c r="P55" i="3" s="1"/>
  <c r="N200" i="3"/>
  <c r="F178" i="3"/>
  <c r="Q178" i="3" s="1"/>
  <c r="J200" i="3"/>
  <c r="K105" i="3"/>
  <c r="Q18" i="3"/>
  <c r="Q40" i="3"/>
  <c r="G161" i="3"/>
  <c r="F162" i="3"/>
  <c r="M161" i="3"/>
  <c r="O200" i="3"/>
  <c r="Q117" i="3"/>
  <c r="F37" i="3"/>
  <c r="G36" i="3"/>
  <c r="M55" i="3"/>
  <c r="F187" i="3"/>
  <c r="Q187" i="3" s="1"/>
  <c r="G186" i="3"/>
  <c r="K37" i="3"/>
  <c r="K36" i="3" s="1"/>
  <c r="M36" i="3"/>
  <c r="F56" i="3"/>
  <c r="G55" i="3"/>
  <c r="I200" i="3"/>
  <c r="G106" i="3"/>
  <c r="M136" i="3"/>
  <c r="K137" i="3"/>
  <c r="K136" i="3" s="1"/>
  <c r="L185" i="3"/>
  <c r="L200" i="3" s="1"/>
  <c r="K186" i="3"/>
  <c r="K185" i="3" s="1"/>
  <c r="H200" i="3"/>
  <c r="G136" i="3"/>
  <c r="F137" i="3"/>
  <c r="F168" i="3"/>
  <c r="Q168" i="3" s="1"/>
  <c r="K162" i="3" l="1"/>
  <c r="K161" i="3" s="1"/>
  <c r="Q121" i="3"/>
  <c r="K14" i="3"/>
  <c r="K13" i="3" s="1"/>
  <c r="P200" i="3"/>
  <c r="Q23" i="3"/>
  <c r="Q120" i="3"/>
  <c r="K56" i="3"/>
  <c r="K55" i="3" s="1"/>
  <c r="M200" i="3"/>
  <c r="Q137" i="3"/>
  <c r="F136" i="3"/>
  <c r="Q136" i="3" s="1"/>
  <c r="G185" i="3"/>
  <c r="F186" i="3"/>
  <c r="F55" i="3"/>
  <c r="F106" i="3"/>
  <c r="G105" i="3"/>
  <c r="F14" i="3"/>
  <c r="G13" i="3"/>
  <c r="F36" i="3"/>
  <c r="Q36" i="3" s="1"/>
  <c r="Q37" i="3"/>
  <c r="F161" i="3"/>
  <c r="J51" i="6"/>
  <c r="I121" i="2"/>
  <c r="J78" i="6"/>
  <c r="J72" i="6"/>
  <c r="Q161" i="3" l="1"/>
  <c r="Q162" i="3"/>
  <c r="K200" i="3"/>
  <c r="Q56" i="3"/>
  <c r="Q55" i="3" s="1"/>
  <c r="F13" i="3"/>
  <c r="Q14" i="3"/>
  <c r="F185" i="3"/>
  <c r="Q185" i="3" s="1"/>
  <c r="Q186" i="3"/>
  <c r="Q106" i="3"/>
  <c r="F105" i="3"/>
  <c r="Q105" i="3" s="1"/>
  <c r="G200" i="3"/>
  <c r="Q13" i="3" l="1"/>
  <c r="Q200" i="3" s="1"/>
  <c r="F200" i="3"/>
  <c r="D35" i="4" l="1"/>
  <c r="E35" i="4"/>
  <c r="F35" i="4"/>
  <c r="K35" i="2" l="1"/>
  <c r="L35" i="2"/>
  <c r="J35" i="2"/>
  <c r="I37" i="2"/>
  <c r="K157" i="2" l="1"/>
  <c r="L157" i="2"/>
  <c r="J157" i="2"/>
  <c r="I162" i="2"/>
  <c r="AH24" i="7" l="1"/>
  <c r="AR19" i="7"/>
  <c r="J137" i="6" l="1"/>
  <c r="J27" i="6" l="1"/>
  <c r="K62" i="2"/>
  <c r="L62" i="2"/>
  <c r="I63" i="2"/>
  <c r="I62" i="2" l="1"/>
  <c r="K131" i="2"/>
  <c r="J151" i="6" l="1"/>
  <c r="AI24" i="7"/>
  <c r="AK24" i="7"/>
  <c r="AL24" i="7"/>
  <c r="AJ17" i="7" l="1"/>
  <c r="AJ24" i="7" s="1"/>
  <c r="H24" i="7"/>
  <c r="I24" i="7"/>
  <c r="J24" i="7"/>
  <c r="K24" i="7"/>
  <c r="L24" i="7"/>
  <c r="I144" i="2"/>
  <c r="I143" i="2"/>
  <c r="AR17" i="7" l="1"/>
  <c r="J46" i="6"/>
  <c r="L131" i="2" l="1"/>
  <c r="J131" i="2"/>
  <c r="I133" i="2"/>
  <c r="I134" i="2"/>
  <c r="V24" i="7" l="1"/>
  <c r="U24" i="7"/>
  <c r="J21" i="6" l="1"/>
  <c r="R24" i="7" l="1"/>
  <c r="S24" i="7"/>
  <c r="T24" i="7"/>
  <c r="W24" i="7"/>
  <c r="X24" i="7"/>
  <c r="Y24" i="7"/>
  <c r="Z24" i="7"/>
  <c r="AF18" i="7"/>
  <c r="AF19" i="7"/>
  <c r="AF20" i="7"/>
  <c r="AF21" i="7"/>
  <c r="AF22" i="7"/>
  <c r="AF23" i="7"/>
  <c r="AN24" i="7"/>
  <c r="AO24" i="7"/>
  <c r="AP24" i="7"/>
  <c r="AQ24" i="7"/>
  <c r="AM24" i="7"/>
  <c r="AR18" i="7"/>
  <c r="AR20" i="7"/>
  <c r="AR21" i="7"/>
  <c r="AR22" i="7"/>
  <c r="AR23" i="7"/>
  <c r="AR24" i="7"/>
  <c r="I160" i="2"/>
  <c r="I158" i="2"/>
  <c r="J88" i="6"/>
  <c r="I119" i="2"/>
  <c r="K89" i="2"/>
  <c r="L89" i="2"/>
  <c r="J89" i="2"/>
  <c r="I94" i="2"/>
  <c r="I95" i="2"/>
  <c r="I96" i="2"/>
  <c r="I91" i="2"/>
  <c r="I92" i="2"/>
  <c r="K86" i="2"/>
  <c r="L86" i="2"/>
  <c r="J86" i="2"/>
  <c r="I88" i="2"/>
  <c r="J64" i="6"/>
  <c r="I117" i="2" l="1"/>
  <c r="I89" i="2"/>
  <c r="K81" i="2"/>
  <c r="L81" i="2"/>
  <c r="J81" i="2"/>
  <c r="K78" i="2"/>
  <c r="L78" i="2"/>
  <c r="J78" i="2"/>
  <c r="I79" i="2"/>
  <c r="I82" i="2"/>
  <c r="I75" i="2"/>
  <c r="J44" i="6"/>
  <c r="J43" i="6" s="1"/>
  <c r="K46" i="2"/>
  <c r="L46" i="2"/>
  <c r="J46" i="2"/>
  <c r="L27" i="2"/>
  <c r="L25" i="2" s="1"/>
  <c r="AE24" i="7" l="1"/>
  <c r="AD24" i="7"/>
  <c r="AC24" i="7"/>
  <c r="AB24" i="7"/>
  <c r="AA24" i="7"/>
  <c r="Q24" i="7"/>
  <c r="G24" i="7"/>
  <c r="J150" i="6"/>
  <c r="J147" i="6" s="1"/>
  <c r="J146" i="6" s="1"/>
  <c r="J96" i="6"/>
  <c r="K92" i="6"/>
  <c r="K91" i="6" s="1"/>
  <c r="J70" i="6"/>
  <c r="J66" i="6"/>
  <c r="J57" i="6"/>
  <c r="J55" i="6"/>
  <c r="J26" i="6"/>
  <c r="J25" i="6" s="1"/>
  <c r="J23" i="6"/>
  <c r="J19" i="6"/>
  <c r="J16" i="6"/>
  <c r="J12" i="6"/>
  <c r="J18" i="6" l="1"/>
  <c r="J11" i="6" s="1"/>
  <c r="J10" i="6" s="1"/>
  <c r="J54" i="6"/>
  <c r="J53" i="6" s="1"/>
  <c r="J63" i="6"/>
  <c r="J62" i="6" s="1"/>
  <c r="J77" i="6"/>
  <c r="J69" i="6" s="1"/>
  <c r="J68" i="6" s="1"/>
  <c r="J42" i="6"/>
  <c r="J99" i="6"/>
  <c r="J95" i="6" s="1"/>
  <c r="J94" i="6" s="1"/>
  <c r="C41" i="4"/>
  <c r="C40" i="4"/>
  <c r="C39" i="4"/>
  <c r="F38" i="4"/>
  <c r="F34" i="4" s="1"/>
  <c r="E38" i="4"/>
  <c r="E34" i="4" s="1"/>
  <c r="D38" i="4"/>
  <c r="D34" i="4" s="1"/>
  <c r="C37" i="4"/>
  <c r="C36" i="4"/>
  <c r="C33" i="4"/>
  <c r="C32" i="4" s="1"/>
  <c r="C31" i="4" s="1"/>
  <c r="D32" i="4"/>
  <c r="F31" i="4"/>
  <c r="E31" i="4"/>
  <c r="D31" i="4"/>
  <c r="C30" i="4"/>
  <c r="F29" i="4"/>
  <c r="F28" i="4" s="1"/>
  <c r="E29" i="4"/>
  <c r="E28" i="4" s="1"/>
  <c r="D29" i="4"/>
  <c r="D28" i="4" s="1"/>
  <c r="F27" i="4"/>
  <c r="E27" i="4"/>
  <c r="D27" i="4"/>
  <c r="C24" i="4"/>
  <c r="C23" i="4"/>
  <c r="F22" i="4"/>
  <c r="F21" i="4" s="1"/>
  <c r="E22" i="4"/>
  <c r="E21" i="4" s="1"/>
  <c r="C21" i="4" s="1"/>
  <c r="D22" i="4"/>
  <c r="C20" i="4"/>
  <c r="C19" i="4"/>
  <c r="C18" i="4"/>
  <c r="F17" i="4"/>
  <c r="E17" i="4"/>
  <c r="E13" i="4" s="1"/>
  <c r="D17" i="4"/>
  <c r="C16" i="4"/>
  <c r="C15" i="4"/>
  <c r="F14" i="4"/>
  <c r="E14" i="4"/>
  <c r="D14" i="4"/>
  <c r="F13" i="4"/>
  <c r="K13" i="2"/>
  <c r="L13" i="2"/>
  <c r="I14" i="2"/>
  <c r="I15" i="2"/>
  <c r="I16" i="2"/>
  <c r="I17" i="2"/>
  <c r="I18" i="2"/>
  <c r="I19" i="2"/>
  <c r="I20" i="2"/>
  <c r="I21" i="2"/>
  <c r="I22" i="2"/>
  <c r="I23" i="2"/>
  <c r="I24" i="2"/>
  <c r="I26" i="2"/>
  <c r="I27" i="2"/>
  <c r="J28" i="2"/>
  <c r="K28" i="2"/>
  <c r="L28" i="2"/>
  <c r="I29" i="2"/>
  <c r="I30" i="2"/>
  <c r="I31" i="2"/>
  <c r="J33" i="2"/>
  <c r="K33" i="2"/>
  <c r="L33" i="2"/>
  <c r="I34" i="2"/>
  <c r="I36" i="2"/>
  <c r="J38" i="2"/>
  <c r="K38" i="2"/>
  <c r="L38" i="2"/>
  <c r="K39" i="2"/>
  <c r="I39" i="2" s="1"/>
  <c r="I40" i="2"/>
  <c r="I43" i="2"/>
  <c r="I47" i="2"/>
  <c r="I48" i="2"/>
  <c r="I49" i="2"/>
  <c r="I50" i="2"/>
  <c r="I51" i="2"/>
  <c r="I52" i="2"/>
  <c r="I53" i="2"/>
  <c r="I54" i="2"/>
  <c r="I55" i="2"/>
  <c r="I56" i="2"/>
  <c r="I57" i="2"/>
  <c r="J58" i="2"/>
  <c r="K58" i="2"/>
  <c r="L58" i="2"/>
  <c r="I59" i="2"/>
  <c r="J61" i="2"/>
  <c r="K61" i="2"/>
  <c r="K60" i="2" s="1"/>
  <c r="L61" i="2"/>
  <c r="L60" i="2" s="1"/>
  <c r="I64" i="2"/>
  <c r="I65" i="2"/>
  <c r="I66" i="2"/>
  <c r="I67" i="2"/>
  <c r="I68" i="2"/>
  <c r="I69" i="2"/>
  <c r="I70" i="2"/>
  <c r="I71" i="2"/>
  <c r="I72" i="2"/>
  <c r="I73" i="2"/>
  <c r="I74" i="2"/>
  <c r="J77" i="2"/>
  <c r="K77" i="2"/>
  <c r="K76" i="2" s="1"/>
  <c r="I80" i="2"/>
  <c r="I83" i="2"/>
  <c r="I86" i="2"/>
  <c r="I87" i="2"/>
  <c r="I90" i="2"/>
  <c r="I93" i="2"/>
  <c r="J99" i="2"/>
  <c r="K99" i="2"/>
  <c r="L99" i="2"/>
  <c r="I100" i="2"/>
  <c r="I102" i="2"/>
  <c r="I104" i="2"/>
  <c r="I106" i="2"/>
  <c r="I107" i="2"/>
  <c r="I108" i="2"/>
  <c r="I109" i="2"/>
  <c r="I110" i="2"/>
  <c r="I111" i="2"/>
  <c r="I112" i="2"/>
  <c r="J114" i="2"/>
  <c r="J113" i="2" s="1"/>
  <c r="K114" i="2"/>
  <c r="K113" i="2" s="1"/>
  <c r="L114" i="2"/>
  <c r="L113" i="2" s="1"/>
  <c r="I115" i="2"/>
  <c r="I116" i="2"/>
  <c r="J123" i="2"/>
  <c r="K123" i="2"/>
  <c r="K122" i="2" s="1"/>
  <c r="I124" i="2"/>
  <c r="J127" i="2"/>
  <c r="K127" i="2"/>
  <c r="L127" i="2"/>
  <c r="I128" i="2"/>
  <c r="I129" i="2"/>
  <c r="I132" i="2"/>
  <c r="I135" i="2"/>
  <c r="I136" i="2"/>
  <c r="I137" i="2"/>
  <c r="I138" i="2"/>
  <c r="I139" i="2"/>
  <c r="I140" i="2"/>
  <c r="I141" i="2"/>
  <c r="I142" i="2"/>
  <c r="J145" i="2"/>
  <c r="K145" i="2"/>
  <c r="L145" i="2"/>
  <c r="J146" i="2"/>
  <c r="K146" i="2"/>
  <c r="I147" i="2"/>
  <c r="I148" i="2"/>
  <c r="J151" i="2"/>
  <c r="K151" i="2"/>
  <c r="L151" i="2"/>
  <c r="I152" i="2"/>
  <c r="J154" i="2"/>
  <c r="K154" i="2"/>
  <c r="L154" i="2"/>
  <c r="I155" i="2"/>
  <c r="I156" i="2"/>
  <c r="I157" i="2"/>
  <c r="I159" i="2"/>
  <c r="I161" i="2"/>
  <c r="C35" i="4" l="1"/>
  <c r="I146" i="2"/>
  <c r="C22" i="4"/>
  <c r="I58" i="2"/>
  <c r="I123" i="2"/>
  <c r="I38" i="2"/>
  <c r="L32" i="2"/>
  <c r="F42" i="4"/>
  <c r="C28" i="4"/>
  <c r="C27" i="4"/>
  <c r="C29" i="4"/>
  <c r="E42" i="4"/>
  <c r="C38" i="4"/>
  <c r="C14" i="4"/>
  <c r="F25" i="4"/>
  <c r="C17" i="4"/>
  <c r="D13" i="4"/>
  <c r="D25" i="4" s="1"/>
  <c r="L130" i="2"/>
  <c r="L126" i="2" s="1"/>
  <c r="L125" i="2" s="1"/>
  <c r="J130" i="2"/>
  <c r="J126" i="2" s="1"/>
  <c r="I145" i="2"/>
  <c r="I99" i="2"/>
  <c r="I101" i="2"/>
  <c r="J32" i="2"/>
  <c r="J12" i="2" s="1"/>
  <c r="I35" i="2"/>
  <c r="I13" i="2"/>
  <c r="K153" i="2"/>
  <c r="K150" i="2" s="1"/>
  <c r="K149" i="2" s="1"/>
  <c r="L153" i="2"/>
  <c r="L150" i="2" s="1"/>
  <c r="L149" i="2" s="1"/>
  <c r="I154" i="2"/>
  <c r="I151" i="2"/>
  <c r="K130" i="2"/>
  <c r="K126" i="2" s="1"/>
  <c r="K125" i="2" s="1"/>
  <c r="I127" i="2"/>
  <c r="I113" i="2"/>
  <c r="K98" i="2"/>
  <c r="K97" i="2" s="1"/>
  <c r="K85" i="2"/>
  <c r="K84" i="2" s="1"/>
  <c r="I81" i="2"/>
  <c r="K45" i="2"/>
  <c r="K44" i="2" s="1"/>
  <c r="J122" i="2"/>
  <c r="I122" i="2" s="1"/>
  <c r="I114" i="2"/>
  <c r="L85" i="2"/>
  <c r="L84" i="2" s="1"/>
  <c r="J85" i="2"/>
  <c r="J84" i="2" s="1"/>
  <c r="L45" i="2"/>
  <c r="L44" i="2" s="1"/>
  <c r="J45" i="2"/>
  <c r="J44" i="2" s="1"/>
  <c r="I46" i="2"/>
  <c r="K32" i="2"/>
  <c r="I28" i="2"/>
  <c r="J156" i="6"/>
  <c r="C34" i="4"/>
  <c r="E25" i="4"/>
  <c r="D42" i="4"/>
  <c r="J60" i="2"/>
  <c r="I60" i="2" s="1"/>
  <c r="I61" i="2"/>
  <c r="L98" i="2"/>
  <c r="L97" i="2" s="1"/>
  <c r="I77" i="2"/>
  <c r="J76" i="2"/>
  <c r="I76" i="2" s="1"/>
  <c r="I25" i="2"/>
  <c r="J153" i="2"/>
  <c r="I131" i="2"/>
  <c r="I78" i="2"/>
  <c r="I33" i="2"/>
  <c r="L12" i="2" l="1"/>
  <c r="L11" i="2" s="1"/>
  <c r="L163" i="2" s="1"/>
  <c r="K12" i="2"/>
  <c r="K11" i="2" s="1"/>
  <c r="K163" i="2" s="1"/>
  <c r="I44" i="2"/>
  <c r="I32" i="2"/>
  <c r="C42" i="4"/>
  <c r="C13" i="4"/>
  <c r="C25" i="4" s="1"/>
  <c r="I153" i="2"/>
  <c r="I84" i="2"/>
  <c r="J150" i="2"/>
  <c r="I150" i="2" s="1"/>
  <c r="I130" i="2"/>
  <c r="J98" i="2"/>
  <c r="I98" i="2" s="1"/>
  <c r="I85" i="2"/>
  <c r="I45" i="2"/>
  <c r="I126" i="2"/>
  <c r="J125" i="2"/>
  <c r="I125" i="2" s="1"/>
  <c r="J97" i="2" l="1"/>
  <c r="I97" i="2" s="1"/>
  <c r="J149" i="2"/>
  <c r="I149" i="2" s="1"/>
  <c r="J11" i="2"/>
  <c r="I12" i="2"/>
  <c r="J163" i="2" l="1"/>
  <c r="I163" i="2" s="1"/>
  <c r="I11" i="2"/>
</calcChain>
</file>

<file path=xl/sharedStrings.xml><?xml version="1.0" encoding="utf-8"?>
<sst xmlns="http://schemas.openxmlformats.org/spreadsheetml/2006/main" count="2164" uniqueCount="919">
  <si>
    <t>Н.О. Гирка</t>
  </si>
  <si>
    <t>Секретар міської ради</t>
  </si>
  <si>
    <t>Х</t>
  </si>
  <si>
    <t>УСЬОГО</t>
  </si>
  <si>
    <t>Субвенція з місцевого бюджету державному бюджету на виконання програм соціально-економічного розвитку регіонів</t>
  </si>
  <si>
    <t>0180</t>
  </si>
  <si>
    <t>Міська програма "Здоров'я жителів міста Миргород" на 2018 рік</t>
  </si>
  <si>
    <t>Інші субвенції з місцевого бюджету</t>
  </si>
  <si>
    <t>Програма "Модернізація теплового району "Авіамістечко" в м. Миргород Полтавської області"</t>
  </si>
  <si>
    <t>250380</t>
  </si>
  <si>
    <t>Субвенції з місцевого бюджету іншим місцевим бюджетам на здійснення програм та заходів за рахунок коштів місцевих бюджетів</t>
  </si>
  <si>
    <t>Міжбюджетні трансферти</t>
  </si>
  <si>
    <t>Обслуговування місцевого боргу</t>
  </si>
  <si>
    <t>0170</t>
  </si>
  <si>
    <t>8600</t>
  </si>
  <si>
    <t>3718600</t>
  </si>
  <si>
    <t>Інша діяльність</t>
  </si>
  <si>
    <t>Фінансове управління Миргородської міської ради</t>
  </si>
  <si>
    <t>3710000</t>
  </si>
  <si>
    <t xml:space="preserve">Рішення 19 сесії 7 скл. (друге засідання) №32 від 22.12.2016 р. </t>
  </si>
  <si>
    <t>Міська програма благоустрою міста на 2017-2021 роки</t>
  </si>
  <si>
    <t>Утримання та розвиток автомобільних доріг та дорожньої інфраструктури за рахунок коштів місцевого бюджету</t>
  </si>
  <si>
    <t>0456</t>
  </si>
  <si>
    <t>7461</t>
  </si>
  <si>
    <t>1517461</t>
  </si>
  <si>
    <t>Міська програма благоустрою міста на 2017 - 2021 роки</t>
  </si>
  <si>
    <t>Утримання та розвиток інших об’єктів транспортної інфраструктури</t>
  </si>
  <si>
    <t>7442</t>
  </si>
  <si>
    <t>1517442</t>
  </si>
  <si>
    <t>Утримання та розвиток транспортної інфраструктури</t>
  </si>
  <si>
    <t>170703</t>
  </si>
  <si>
    <t>Транспорт та транспортна інфраструктура, дорожнє господарство</t>
  </si>
  <si>
    <t>Рішення 19 сесії 6 скл. №22 від 30.03.2012 р.</t>
  </si>
  <si>
    <t>Програма "Питна вода Миргородщини по м. Миргороду на 2012-2020 роки"</t>
  </si>
  <si>
    <t>Будівництво інших об'єктів соціальної та виробничої інфраструктури комунальної власності</t>
  </si>
  <si>
    <t>0443</t>
  </si>
  <si>
    <t>Рішення 33 сесії 7 скл. (друге засідання) №292 від 28.12.2017 р.</t>
  </si>
  <si>
    <t>Програма реалізації проекту Європейського Союзу "Модернізація виробництва, постачання та споживання теплового району в місті Миргород (MO.GE.DI.CO)" (співфінасування)</t>
  </si>
  <si>
    <t>Програма будівництва, реконструкції та модернізації об'єктів інфраструктури міста Миргород на 2017-2021 роки</t>
  </si>
  <si>
    <t>150101</t>
  </si>
  <si>
    <t>Будівництво споруд, установ та закладів фізичної культури і спорту</t>
  </si>
  <si>
    <t>7325</t>
  </si>
  <si>
    <t>1517325</t>
  </si>
  <si>
    <t>Будівництво установ та закладів культури</t>
  </si>
  <si>
    <t>Рішення 21 сесії 7 скл. №5 від 27.02.2017 р.</t>
  </si>
  <si>
    <t>Будівництво медичних установ та закладів</t>
  </si>
  <si>
    <t>7322</t>
  </si>
  <si>
    <t>1517322</t>
  </si>
  <si>
    <t>Будівництво освітніх установ та закладів</t>
  </si>
  <si>
    <t>Будівництво та регіональний розвиток</t>
  </si>
  <si>
    <t>Економічна діяльність</t>
  </si>
  <si>
    <t>Заходи, пов’язані з поліпшенням питної води</t>
  </si>
  <si>
    <t>0620</t>
  </si>
  <si>
    <t>Організація благоустрою населених пунктів</t>
  </si>
  <si>
    <t>100203</t>
  </si>
  <si>
    <t>Житлово-комунальне господарство</t>
  </si>
  <si>
    <t xml:space="preserve">Відділ капітального будівництва Миргородської міської ради </t>
  </si>
  <si>
    <t>Програма "Охорона довкілля та раціонального використання природних ресурсів та забезпечення екологічної політики з урахуванням регіональних пріоритетів в місті Миргороді на період 2011-2015 роки та її перспективи до 2020 року"</t>
  </si>
  <si>
    <t>Інша діяльність у сфері екології та охорони природних ресурсів</t>
  </si>
  <si>
    <t>0540</t>
  </si>
  <si>
    <t>200700</t>
  </si>
  <si>
    <t>Охорона навколишнього природнього середовища</t>
  </si>
  <si>
    <t>Рішення 42 сесії 7 скл. №275 від 21.12.2018 р.</t>
  </si>
  <si>
    <t>Програма капітального ремонту, реконструкції та будівництва вуличного освітлення в м. Миргород на 2019 рік</t>
  </si>
  <si>
    <t>Інша діяльність у сфері житлово-комунального господарства</t>
  </si>
  <si>
    <t>0641</t>
  </si>
  <si>
    <t>Програма "Місто активних громадян" на 2017-2022 роки</t>
  </si>
  <si>
    <t>0640</t>
  </si>
  <si>
    <t>Програма відшкодування різниці в тарифах комунальним підприємтвам Миргородської міської ради на 2018 рік</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</si>
  <si>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</si>
  <si>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Регулювання цін/тарифів на житлово-комунальні послуги</t>
  </si>
  <si>
    <t>Програма встановлення інформаційних табличок та знаків в м. Миргород на 2018-2019 роки</t>
  </si>
  <si>
    <t>Рішення 42 сесії 7 скл. №292 від 21.12.2018 р.</t>
  </si>
  <si>
    <t>Програма підтримки об'єднань співвласників багатоквартирних будинків на 2019-2022 роки</t>
  </si>
  <si>
    <t>Експлуатація та технічне обслуговування житлового фонду</t>
  </si>
  <si>
    <t>6011</t>
  </si>
  <si>
    <t>1216011</t>
  </si>
  <si>
    <t>Програма капітального ремонту житлового фонду м. Миргорода на 2019 рік</t>
  </si>
  <si>
    <t>100102</t>
  </si>
  <si>
    <t>6000</t>
  </si>
  <si>
    <t>1216000</t>
  </si>
  <si>
    <t>Рішення 37 сесії 7 скл. №116 від 18.05.2018 р.</t>
  </si>
  <si>
    <t>Програма зайнятості населення м. Миргорода на 2018-2020 роки</t>
  </si>
  <si>
    <t>Організація та проведення громадських робіт</t>
  </si>
  <si>
    <t>1050</t>
  </si>
  <si>
    <t>3210</t>
  </si>
  <si>
    <t>1213210</t>
  </si>
  <si>
    <t>090501</t>
  </si>
  <si>
    <t>Соціальний захист та соціальне забезпечення</t>
  </si>
  <si>
    <t>1213000</t>
  </si>
  <si>
    <t>Відділ житлово-комунального господарства Миргородської міської ради</t>
  </si>
  <si>
    <t>Рішення 42 сесії 7 скл. №305 від 21.12.2018 р.</t>
  </si>
  <si>
    <t>Міська програма розвитку спорту на 2019 рік</t>
  </si>
  <si>
    <t>Проведення навчально-тренувальних зборів і змагань з неолімпійських видів спорту</t>
  </si>
  <si>
    <t>0810</t>
  </si>
  <si>
    <t>5012</t>
  </si>
  <si>
    <t>1115012</t>
  </si>
  <si>
    <t>Проведення навчально-тренувальних зборів і змагань з олімпійських видів спорту</t>
  </si>
  <si>
    <t>5011</t>
  </si>
  <si>
    <t>1115011</t>
  </si>
  <si>
    <t>Фізична культура і спорт</t>
  </si>
  <si>
    <t>Заходи державної політики із забезпечення рівних прав та можливостей жінок та чоловіків</t>
  </si>
  <si>
    <t>1040</t>
  </si>
  <si>
    <t>1113000</t>
  </si>
  <si>
    <t>Відділ молоді і спорту Миргородської міської ради</t>
  </si>
  <si>
    <t>1110000</t>
  </si>
  <si>
    <t>Інші заходи в галузі культури і мистецтва</t>
  </si>
  <si>
    <t>0829</t>
  </si>
  <si>
    <t>4082</t>
  </si>
  <si>
    <t>1014082</t>
  </si>
  <si>
    <t>Культура і мистецтво</t>
  </si>
  <si>
    <t>4000</t>
  </si>
  <si>
    <t>1014000</t>
  </si>
  <si>
    <t>Програма культурно-мистецького розвитку на 2018 рік</t>
  </si>
  <si>
    <t>Надання спеціальної освіти школами естетичного виховання (музичними, художніми, хореографічними, театральними, хоровими, мистецькими)</t>
  </si>
  <si>
    <t>0960</t>
  </si>
  <si>
    <t>1100</t>
  </si>
  <si>
    <t>1011100</t>
  </si>
  <si>
    <t>Освіта</t>
  </si>
  <si>
    <t>1000</t>
  </si>
  <si>
    <t>1011000</t>
  </si>
  <si>
    <t>Відділ культури Миргородської міської ради</t>
  </si>
  <si>
    <t>0133</t>
  </si>
  <si>
    <t xml:space="preserve">Рішення 6 сесії 7 скл. №28 від 20.01.2016 р. </t>
  </si>
  <si>
    <t>Міська програма допомоги громадянам міста, які постраждали внаслідок надзвичайної ситуації (надзвичайної події) на 2016-2020 роки</t>
  </si>
  <si>
    <t>Інші заходи у сфері соціального захисту і соціального забезпечення</t>
  </si>
  <si>
    <t>1090</t>
  </si>
  <si>
    <t>0813242</t>
  </si>
  <si>
    <t>090412</t>
  </si>
  <si>
    <t>0813210</t>
  </si>
  <si>
    <t>Програма організації оплачуваних громадських робіт для учнівської та студентської молоді в період літніх канікул на 2018 рік</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</si>
  <si>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</si>
  <si>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1010</t>
  </si>
  <si>
    <t>3160</t>
  </si>
  <si>
    <t>0813160</t>
  </si>
  <si>
    <t>Інші заходи та заклади молодіжної політики</t>
  </si>
  <si>
    <t>3133</t>
  </si>
  <si>
    <t>0813133</t>
  </si>
  <si>
    <t>Реалізація державної політики у молодіжній сфері</t>
  </si>
  <si>
    <t>3130</t>
  </si>
  <si>
    <t>0813130</t>
  </si>
  <si>
    <t>Утримання та забезпечення діяльності центрів соціальних служб для сім’ї, дітей та молоді</t>
  </si>
  <si>
    <t>3121</t>
  </si>
  <si>
    <t>0813121</t>
  </si>
  <si>
    <t>091102</t>
  </si>
  <si>
    <t>3105</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</si>
  <si>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</si>
  <si>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1020</t>
  </si>
  <si>
    <t>3104</t>
  </si>
  <si>
    <t>1030</t>
  </si>
  <si>
    <t>3090</t>
  </si>
  <si>
    <t>Пільгове медичне обслуговування осіб, які постраждали внаслідок Чорнобильської катастрофи</t>
  </si>
  <si>
    <t>1070</t>
  </si>
  <si>
    <t>Надання державної соціальної допомоги малозабезпеченим сім'ям</t>
  </si>
  <si>
    <t>Надання допомоги при усиновленні дитини</t>
  </si>
  <si>
    <t>Надання тимчасової державної допомоги дітям</t>
  </si>
  <si>
    <t>Надання допомоги на дітей одиноким матерям</t>
  </si>
  <si>
    <t>Надання допомоги на дітей, над якими встановлено опіку чи піклування</t>
  </si>
  <si>
    <t>Надання допомоги при народженні дитини</t>
  </si>
  <si>
    <t>Надання допомоги у зв'язку з вагітністю і пологами</t>
  </si>
  <si>
    <t>Компенсаційні виплати за пільговий проїзд окремих категорій громадян на залізничному транспорті</t>
  </si>
  <si>
    <t>3035</t>
  </si>
  <si>
    <t>0813035</t>
  </si>
  <si>
    <t>Компенсаційні виплати на пільговий проїзд автомобільним транспортом окремим категоріям громадян</t>
  </si>
  <si>
    <t>3033</t>
  </si>
  <si>
    <t>0813033</t>
  </si>
  <si>
    <t>170102</t>
  </si>
  <si>
    <t>Надання пільг окремим категоріям громадян з оплати послуг зв'язку</t>
  </si>
  <si>
    <t>0813032</t>
  </si>
  <si>
    <t>090209</t>
  </si>
  <si>
    <t>Надання інших пільг окремим категоріям громадян відповідно до законодавства</t>
  </si>
  <si>
    <t>0813031</t>
  </si>
  <si>
    <t>0813000</t>
  </si>
  <si>
    <t>1060</t>
  </si>
  <si>
    <t>Надання субсидій населенню для відшкодування витрат на оплату житлово-комунальних послуг</t>
  </si>
  <si>
    <t>0910</t>
  </si>
  <si>
    <t>0111</t>
  </si>
  <si>
    <t>Управління соціального захисту населення Миргородської міської ради</t>
  </si>
  <si>
    <t>0810000</t>
  </si>
  <si>
    <t>0800000</t>
  </si>
  <si>
    <t xml:space="preserve">Рішення 23 сесії 7 скл. №11 від 11.04.2017 р. </t>
  </si>
  <si>
    <t>Міська програма оздоровлення та відпочинку дітей на 2015-2019 роки</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</si>
  <si>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</si>
  <si>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</si>
  <si>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0613000</t>
  </si>
  <si>
    <t>Інші програми та заходи у сфері освіти</t>
  </si>
  <si>
    <t>0990</t>
  </si>
  <si>
    <t>0611162</t>
  </si>
  <si>
    <t>Рішення 7 сесії 7 скл. №9 від 19.02.2016 р.</t>
  </si>
  <si>
    <t>Програма реалізації Концепції допризовної підготовки і військово-патріотичного виховання молоді м. Миргорода на 2016-2020 роки</t>
  </si>
  <si>
    <t>Рішення 6 сесії 7 скл. №43 від 20.01.2016 р.</t>
  </si>
  <si>
    <t xml:space="preserve">Комплексна програма розвитку освіти міста на 2016-2020 роки </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</si>
  <si>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</si>
  <si>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0921</t>
  </si>
  <si>
    <t>0611020</t>
  </si>
  <si>
    <t>070201</t>
  </si>
  <si>
    <t>Здійснення  централізованого господарського обслуговування</t>
  </si>
  <si>
    <t>Централізоване ведення бухгалтерського обліку</t>
  </si>
  <si>
    <t>Методичне забезпечення діяльності навчальних закладів та інші заходи в галузі освіти</t>
  </si>
  <si>
    <t>Надання позашкільної освіти позашкільними закладами освіти, заходи із позашкільної роботи з дітьми</t>
  </si>
  <si>
    <t>Рішення 6 сесії 7 скликання №43 від 20.01.2016 р.</t>
  </si>
  <si>
    <t>Надання дошкільної освіти</t>
  </si>
  <si>
    <t>0611010</t>
  </si>
  <si>
    <t>070101</t>
  </si>
  <si>
    <t>0611000</t>
  </si>
  <si>
    <t>Відділ освіти Миргородської міської ради</t>
  </si>
  <si>
    <t>0610000</t>
  </si>
  <si>
    <t>0600000</t>
  </si>
  <si>
    <t>Проведення експертної грошової оцінки земельної ділянки чи права на неї</t>
  </si>
  <si>
    <t>0490</t>
  </si>
  <si>
    <t>7650</t>
  </si>
  <si>
    <t>0217650</t>
  </si>
  <si>
    <t>Рішення 7 сесії 7 скл. №7 від 19.02.2016 р.</t>
  </si>
  <si>
    <t>Комплексна програма розвитку малого підприємництва у м. Миргороді на 2016-2020 роки</t>
  </si>
  <si>
    <t>Сприяння розвитку малого та середнього підприємництва</t>
  </si>
  <si>
    <t>0411</t>
  </si>
  <si>
    <t>7610</t>
  </si>
  <si>
    <t>0217610</t>
  </si>
  <si>
    <t xml:space="preserve">Інші програми та заходи, пов"язані з економічною діяльністю </t>
  </si>
  <si>
    <t>7600</t>
  </si>
  <si>
    <t>0217600</t>
  </si>
  <si>
    <t>Міська програма створення та впровадження містобудівного кадастру на 2019-2021 роки</t>
  </si>
  <si>
    <t>Розроблення схем планування та забудови територій (містобудівної документації)</t>
  </si>
  <si>
    <t>7350</t>
  </si>
  <si>
    <t>0217350</t>
  </si>
  <si>
    <t>7300</t>
  </si>
  <si>
    <t>0217300</t>
  </si>
  <si>
    <t>Здійснення заходів із землеустрою</t>
  </si>
  <si>
    <t>0421</t>
  </si>
  <si>
    <t>7130</t>
  </si>
  <si>
    <t>0217130</t>
  </si>
  <si>
    <t>250505</t>
  </si>
  <si>
    <t>Сільське, лісове, рибне господарство та мисливство</t>
  </si>
  <si>
    <t>0217100</t>
  </si>
  <si>
    <t>0217000</t>
  </si>
  <si>
    <t>3230</t>
  </si>
  <si>
    <t>3242</t>
  </si>
  <si>
    <t>0213242</t>
  </si>
  <si>
    <t>3000</t>
  </si>
  <si>
    <t>0213000</t>
  </si>
  <si>
    <t>Відшкодування вартості лікарських засобів для лікування окремих захворювань</t>
  </si>
  <si>
    <t>0763</t>
  </si>
  <si>
    <t>0212146</t>
  </si>
  <si>
    <t>Первинна медична допомога населенню, що надається центрами первинної медичної (медико-санітарної) допомоги</t>
  </si>
  <si>
    <t>0726</t>
  </si>
  <si>
    <t>2111</t>
  </si>
  <si>
    <t>0212111</t>
  </si>
  <si>
    <t>Охорона здоров'я</t>
  </si>
  <si>
    <t>2000</t>
  </si>
  <si>
    <t>0212000</t>
  </si>
  <si>
    <t>Програма протидії та профілактики злочинності, забезпечення публічної безпеки в м. Миргород на 2018 рік</t>
  </si>
  <si>
    <t>Інша діяльність у сфері державного управління</t>
  </si>
  <si>
    <t>0210180</t>
  </si>
  <si>
    <t>Рішення 33 сесії 7 скл. №293 від 28.12.2017 р.</t>
  </si>
  <si>
    <t>Програма підготовки молоді міста Миргорода до військової служби на 2018 рік</t>
  </si>
  <si>
    <t>Рішення 19 сесії 7 скл. (друге засідання) №21 від 22.12.2016 р.</t>
  </si>
  <si>
    <t>Комплексна програма розвитку цивільного захисту міста Миргорода на 2017-2019 роки</t>
  </si>
  <si>
    <t>Рішення 19 сесії 7 скл. (друге засідання) №5 від 22.12.2016 р.</t>
  </si>
  <si>
    <t>Цільова програма підтримки інвестиційної діяльності, зміцнення іміджу та розвитку співробітництва м. Миргорода на 2017-2021 роки</t>
  </si>
  <si>
    <t>Рішення 29 сесії 7 скл. №108 від 04.08.2017 р.</t>
  </si>
  <si>
    <t>Концептуальна програма розвитку міського пасажирського транспорту на 2017-2021 роки</t>
  </si>
  <si>
    <t>Керівництво і управління у відповідній сфері у містах (місті Києві), селищах, селах, об’єднаних територіальних громадах</t>
  </si>
  <si>
    <t>0160</t>
  </si>
  <si>
    <t>0210160</t>
  </si>
  <si>
    <t>010116</t>
  </si>
  <si>
    <t>Державне управління</t>
  </si>
  <si>
    <t>0100</t>
  </si>
  <si>
    <t>0210100</t>
  </si>
  <si>
    <t>Виконавчий комітет Миргородської міської ради</t>
  </si>
  <si>
    <t>0210000</t>
  </si>
  <si>
    <t>0200000</t>
  </si>
  <si>
    <t>у тому числі бюджет розвитку</t>
  </si>
  <si>
    <t>усього</t>
  </si>
  <si>
    <t>Спеціальний фонд</t>
  </si>
  <si>
    <t>Загальний фонд</t>
  </si>
  <si>
    <t>Усього</t>
  </si>
  <si>
    <t>Найменування місцевої/регіональної програми</t>
  </si>
  <si>
    <t>Код Функціональної класифікації видатків та кредитування бюджету</t>
  </si>
  <si>
    <t>грн.</t>
  </si>
  <si>
    <t>Разом</t>
  </si>
  <si>
    <t>видатки споживання</t>
  </si>
  <si>
    <t>з них</t>
  </si>
  <si>
    <t>видатки розвитку</t>
  </si>
  <si>
    <t>оплата праці</t>
  </si>
  <si>
    <t>комунальні послуги та енергоносії</t>
  </si>
  <si>
    <t>250404</t>
  </si>
  <si>
    <t xml:space="preserve">Інші програми та заходи, пов'язані з економічною діяльністю </t>
  </si>
  <si>
    <t>0217680</t>
  </si>
  <si>
    <t>7680</t>
  </si>
  <si>
    <t>Членські внески до асоціацій органів місцевого самоврядування</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</si>
  <si>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</si>
  <si>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</si>
  <si>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</si>
  <si>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0610100</t>
  </si>
  <si>
    <t>0610160</t>
  </si>
  <si>
    <t>070401</t>
  </si>
  <si>
    <t>0611090</t>
  </si>
  <si>
    <t>070802</t>
  </si>
  <si>
    <t>0611150</t>
  </si>
  <si>
    <t>0611161</t>
  </si>
  <si>
    <t>Забезпечення діяльності інших закладів у сфері освіти</t>
  </si>
  <si>
    <t>0617600</t>
  </si>
  <si>
    <t>0617691</t>
  </si>
  <si>
    <t>0810100</t>
  </si>
  <si>
    <t>0810160</t>
  </si>
  <si>
    <t>090201</t>
  </si>
  <si>
    <t>0813011</t>
  </si>
  <si>
    <t xml:space="preserve">Надання пільг на оплату житлово-комунальних послуг окремим категоріям громадян відповідно до законодавства </t>
  </si>
  <si>
    <t>090204</t>
  </si>
  <si>
    <t>0813012</t>
  </si>
  <si>
    <t>090202</t>
  </si>
  <si>
    <t>0813021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</si>
  <si>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</si>
  <si>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090216</t>
  </si>
  <si>
    <t>0813022</t>
  </si>
  <si>
    <t>Надання субсидій населенню для відшкодування витрат на придбання твердого та рідкого пічного побутового палива і скрапленого газу</t>
  </si>
  <si>
    <t>090406</t>
  </si>
  <si>
    <t>0813023</t>
  </si>
  <si>
    <t>Забезпечення побутовим вугіллям окремих категорій громадян</t>
  </si>
  <si>
    <t>090214</t>
  </si>
  <si>
    <t>170302</t>
  </si>
  <si>
    <t>090302</t>
  </si>
  <si>
    <t>0813041</t>
  </si>
  <si>
    <t>090303</t>
  </si>
  <si>
    <t>0813042</t>
  </si>
  <si>
    <t>090304</t>
  </si>
  <si>
    <t>0813043</t>
  </si>
  <si>
    <t>090305</t>
  </si>
  <si>
    <t>0813044</t>
  </si>
  <si>
    <t>090306</t>
  </si>
  <si>
    <t>0813045</t>
  </si>
  <si>
    <t>090307</t>
  </si>
  <si>
    <t>0813046</t>
  </si>
  <si>
    <t>090308</t>
  </si>
  <si>
    <t>0813047</t>
  </si>
  <si>
    <t>090212</t>
  </si>
  <si>
    <t>0813050</t>
  </si>
  <si>
    <t>090213</t>
  </si>
  <si>
    <t>0813060</t>
  </si>
  <si>
    <t>Оздоровлення громадян, які постраждали внаслідок Чорнобильської катастрофи</t>
  </si>
  <si>
    <t>0813081</t>
  </si>
  <si>
    <t>3081</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</si>
  <si>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</si>
  <si>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</si>
  <si>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</si>
  <si>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</si>
  <si>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</si>
  <si>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</si>
  <si>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</si>
  <si>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</si>
  <si>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</si>
  <si>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</si>
  <si>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</si>
  <si>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</si>
  <si>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</si>
  <si>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090417</t>
  </si>
  <si>
    <t>0813090</t>
  </si>
  <si>
    <t>Видатки на поховання учасників бойових дій та осіб з інвалідністю внаслідок війни</t>
  </si>
  <si>
    <t>091204</t>
  </si>
  <si>
    <t>0813104</t>
  </si>
  <si>
    <t>091206</t>
  </si>
  <si>
    <t>0813105</t>
  </si>
  <si>
    <t xml:space="preserve">Надання реабілітаційних послуг особам з інвалідністю та дітям з інвалідністю </t>
  </si>
  <si>
    <t>091101</t>
  </si>
  <si>
    <t>0813122</t>
  </si>
  <si>
    <t>3122</t>
  </si>
  <si>
    <t>091304</t>
  </si>
  <si>
    <t>0813172</t>
  </si>
  <si>
    <t>3172</t>
  </si>
  <si>
    <t>Встановлення телефонів особам з інвалідністю I і II груп</t>
  </si>
  <si>
    <t>0813220</t>
  </si>
  <si>
    <t>3220</t>
  </si>
  <si>
    <t>Грошова компенсація за належні для отримання жилі приміщення для окремих категорій населення відповідно до законодавства</t>
  </si>
  <si>
    <t>0813221</t>
  </si>
  <si>
    <t>3221</t>
  </si>
  <si>
    <t>070303</t>
  </si>
  <si>
    <t>0813230</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</si>
  <si>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</si>
  <si>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1010000</t>
  </si>
  <si>
    <t>1010100</t>
  </si>
  <si>
    <t>1010160</t>
  </si>
  <si>
    <t>110205</t>
  </si>
  <si>
    <t>110201</t>
  </si>
  <si>
    <t>1014030</t>
  </si>
  <si>
    <t>4030</t>
  </si>
  <si>
    <t>0824</t>
  </si>
  <si>
    <t>Забезпечення діяльності бібліотек</t>
  </si>
  <si>
    <t>110202</t>
  </si>
  <si>
    <t>1014040</t>
  </si>
  <si>
    <t>4040</t>
  </si>
  <si>
    <t>Забезпечення діяльності музеїв i виставок</t>
  </si>
  <si>
    <t>110204</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</si>
  <si>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</si>
  <si>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</si>
  <si>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</si>
  <si>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</si>
  <si>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</si>
  <si>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</si>
  <si>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</si>
  <si>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1017600</t>
  </si>
  <si>
    <t>1017691</t>
  </si>
  <si>
    <t>1110100</t>
  </si>
  <si>
    <t>1110160</t>
  </si>
  <si>
    <t>091104</t>
  </si>
  <si>
    <t>1115031</t>
  </si>
  <si>
    <t>5031</t>
  </si>
  <si>
    <t>Утримання та навчально-тренувальна робота комунальних дитячо-юнацьких спортивних шкіл</t>
  </si>
  <si>
    <t>1115042</t>
  </si>
  <si>
    <t>5042</t>
  </si>
  <si>
    <t>Фінансова підтримка спортивних споруд, які належать громадським організаціям фізкультурно-спортивної спрямованості</t>
  </si>
  <si>
    <t>1115061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</si>
  <si>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</si>
  <si>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</si>
  <si>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1117600</t>
  </si>
  <si>
    <t>1117691</t>
  </si>
  <si>
    <t>1210000</t>
  </si>
  <si>
    <t>1210100</t>
  </si>
  <si>
    <t>1210160</t>
  </si>
  <si>
    <t>100101</t>
  </si>
  <si>
    <t>1216017</t>
  </si>
  <si>
    <t>6017</t>
  </si>
  <si>
    <t xml:space="preserve">Інша діяльність, пов’язана з експлуатацією об’єктів житлово-комунального господарства </t>
  </si>
  <si>
    <t>Внески до статутного капіталу суб’єктів господарювання</t>
  </si>
  <si>
    <t>1217691</t>
  </si>
  <si>
    <t>Природоохоронні заходи за рахунок цільових фондів</t>
  </si>
  <si>
    <t>1510000</t>
  </si>
  <si>
    <t>1510100</t>
  </si>
  <si>
    <t>0433</t>
  </si>
  <si>
    <t>Будівництво установ та закладів соціальної сфери</t>
  </si>
  <si>
    <t>1517462</t>
  </si>
  <si>
    <t>7462</t>
  </si>
  <si>
    <t>Утримання та розвиток автомобільних доріг та дорожньої інфраструктури за рахунок субвенції з державного бюджету</t>
  </si>
  <si>
    <t>1517600</t>
  </si>
  <si>
    <t>1517691</t>
  </si>
  <si>
    <t>3710100</t>
  </si>
  <si>
    <t>8000</t>
  </si>
  <si>
    <t>230000</t>
  </si>
  <si>
    <t>250102</t>
  </si>
  <si>
    <t>Резервний фонд</t>
  </si>
  <si>
    <t>Субвенція з місцевого бюджету на здійснення переданих видатків у сфері охорони здоров'я за рахунок коштів медичної субвенції</t>
  </si>
  <si>
    <t>х</t>
  </si>
  <si>
    <t>Секретар міської  ради</t>
  </si>
  <si>
    <t>Код</t>
  </si>
  <si>
    <t>Найменування 
згідно з Класифікацією фінансування бюджету</t>
  </si>
  <si>
    <t>в т.ч. бюджет розвитку</t>
  </si>
  <si>
    <t>Фінансування за типом кредитора</t>
  </si>
  <si>
    <t>200000</t>
  </si>
  <si>
    <t>Внутрішнє фінансування</t>
  </si>
  <si>
    <t>206000</t>
  </si>
  <si>
    <t>Зміни обсягів депозитів і цінних паперів, що використовуються для управління ліквідністю</t>
  </si>
  <si>
    <t>206110</t>
  </si>
  <si>
    <t>Повернення бюджетних коштів з депозитів</t>
  </si>
  <si>
    <t>206210</t>
  </si>
  <si>
    <t>Розміщення бюджетних коштів на депозитах</t>
  </si>
  <si>
    <t>208000</t>
  </si>
  <si>
    <t>Фінансування за рахунок зміни залишків коштів місцевих бюджетів</t>
  </si>
  <si>
    <t>208100</t>
  </si>
  <si>
    <t>На початок періоду</t>
  </si>
  <si>
    <t>208200</t>
  </si>
  <si>
    <t>На кінець періоду</t>
  </si>
  <si>
    <t>208400</t>
  </si>
  <si>
    <t>Кошти, що передаються із загального фонду бюджету до бюджету розвитку (спеціального фонду)</t>
  </si>
  <si>
    <t>300000</t>
  </si>
  <si>
    <t>Зовнішнє фінансування</t>
  </si>
  <si>
    <t>301000</t>
  </si>
  <si>
    <t>Позики надані міжнародними фінансовими організаціями</t>
  </si>
  <si>
    <t>301100</t>
  </si>
  <si>
    <t>Одержано позик</t>
  </si>
  <si>
    <t>301200</t>
  </si>
  <si>
    <t>Погашено позик</t>
  </si>
  <si>
    <t>Загальне фінансування</t>
  </si>
  <si>
    <t>Фінансування за типом боргового зобов'язання</t>
  </si>
  <si>
    <t>400000</t>
  </si>
  <si>
    <t>Фінансування за борговими операціями</t>
  </si>
  <si>
    <t>401000</t>
  </si>
  <si>
    <t>Запозичення</t>
  </si>
  <si>
    <t>401200</t>
  </si>
  <si>
    <t>Зовнішні запозичення</t>
  </si>
  <si>
    <t>401202</t>
  </si>
  <si>
    <t>Середньострокові зобов'язання</t>
  </si>
  <si>
    <t>402000</t>
  </si>
  <si>
    <t>Погашення</t>
  </si>
  <si>
    <t>402200</t>
  </si>
  <si>
    <t>Зовнішні зобов'язання</t>
  </si>
  <si>
    <t>402202</t>
  </si>
  <si>
    <t>600000</t>
  </si>
  <si>
    <t>Фінансування за активними операціями</t>
  </si>
  <si>
    <t>601000</t>
  </si>
  <si>
    <t>601110</t>
  </si>
  <si>
    <t>601210</t>
  </si>
  <si>
    <t>602000</t>
  </si>
  <si>
    <t>Зміни обсягів бюджетних коштів</t>
  </si>
  <si>
    <t>602100</t>
  </si>
  <si>
    <t>602200</t>
  </si>
  <si>
    <t>602400</t>
  </si>
  <si>
    <t>Капітальні видатки</t>
  </si>
  <si>
    <t>Капітальні видатки (співфінансування)</t>
  </si>
  <si>
    <t>Капітальні видатки (співфінансування з обласного бюджету)</t>
  </si>
  <si>
    <t>7000</t>
  </si>
  <si>
    <t>1000000</t>
  </si>
  <si>
    <t>1014080</t>
  </si>
  <si>
    <t>4080</t>
  </si>
  <si>
    <t>Iншi заклади та заходи в галузі культури і мистецтва</t>
  </si>
  <si>
    <t>1115000</t>
  </si>
  <si>
    <t>Виготовлення ПКД по реконструкції вуличного та тротуарного освітлення в м. Миргород Полтавської області</t>
  </si>
  <si>
    <t>2018-2019</t>
  </si>
  <si>
    <t>Реконструкція вуличного освітлення м. Миргорода Полтавської області (вул. І. Гуріна, вул. Раскової, вул. Марусиченка), (вул. Колгоспна, вул. Фестивальна, провул. Веселий), (вул. Дібрівська, вул. Комишнянська, провул. Попівський, вул. Попівська, провул. Тичини, вул. Берегова), (вул. Сорочинська, провул. Вовчанський), (вул. Прирічна, вул. Нафтовиків, провул. Старосвітський, вул. Микиші з прилеглими вулицями), (вул. Кричевського, вул. Каштанова, провул. Складський), (вул. Корсунського, вул. Дружби №46, №46А, вул. Новобережанська)</t>
  </si>
  <si>
    <t>Реконструкція мереж тротуарного освітлення по вул. Гоголя в м. Миргород Полтавської області</t>
  </si>
  <si>
    <t>Капітальні трансферти підприємствам (установам, організаціям)</t>
  </si>
  <si>
    <t>Заходи, пов'язані з поліпшенням питної води</t>
  </si>
  <si>
    <t>Реконструкція будівлі дошкільного навчального закладу №10 "Веселка" комбінованого типу по пров. Тупий, 5 в м. Миргород Полтавської області (MO.GE.DI.CO співфінансування)</t>
  </si>
  <si>
    <t>Будівництво медичних утанов та закладів</t>
  </si>
  <si>
    <t>Нове будівництво амбулаторії первинної медико-санітарної допомоги в мікрорайоні "Мінзаводський" в м. Миргород Полтавської області</t>
  </si>
  <si>
    <t>Нове будівництво амбулаторії первинної медико-санітарної допомоги в мікрорайоні "Почапці" в м. Миргород Полтавської області</t>
  </si>
  <si>
    <t>2019</t>
  </si>
  <si>
    <t>Нове будівництво амбулаторії первинної медико-санітарної допомоги в мікрорайоні "Спортивний" в м. Миргород Полтавської області</t>
  </si>
  <si>
    <t>Реконструкція міського будинку культури по вул. Київська, 1 в м. Миргород Полтавської області</t>
  </si>
  <si>
    <t>Реконструкція стадіону "Старт" по вул. Гоголя, 175 в м. Миргород</t>
  </si>
  <si>
    <t>2018-2022</t>
  </si>
  <si>
    <t>Нове будівництво центральної сцени по вул. Гоголя в м. Миргород Полтавської області</t>
  </si>
  <si>
    <t>Нове будівництво центральної сцени за адресою: вул. Гоголя, 153-В в м. Миргород Полтавської області</t>
  </si>
  <si>
    <t>Реконструкція приміщення по вул. Гоголя, 171/1 для облаштування ЦНАП в м. Миргород Полтавської області</t>
  </si>
  <si>
    <t>Будівництво велодоріжок по вул. Гоголя в м. Миргород Полтавської області</t>
  </si>
  <si>
    <t>Будівництво водогону по вул. Микиші та прилеглих вулицях і провулках в м. Миргород Полтавської області</t>
  </si>
  <si>
    <t>Будівництво водогону по вул. Вербовій з кільцюванням по вул. Слави в м. Миргород Полтавської області</t>
  </si>
  <si>
    <t>Реконструкція водогону по вул. Українській від №38 до №83 в м. Миргород Полтавської області</t>
  </si>
  <si>
    <t>Реконструкція водогону по вул. Троїцькій від №72 до №112а в м. Миргород Полтавської області</t>
  </si>
  <si>
    <t>Реконструкція водогону по вул. Філянського в м. Миргород Полтавської області</t>
  </si>
  <si>
    <t>Реконструкція тротуару по вул. Сорочинській (від вул. Незалежності до вул. Гурамішвілі - парна сторона) в м. Миргород Полтавської області</t>
  </si>
  <si>
    <t>Реконструкція ділянки тротуару по вул. Гоголя (від №103 до перехрестя з вул. Старосвітською) в м. Миргород Полтавської області</t>
  </si>
  <si>
    <t>Реконструкція ділянки тротуару по вул. Старосвітській (від перехрестя з вул. Гоголя до буд. №2/99) в м. Миргород Полтавської області</t>
  </si>
  <si>
    <t>Реконструкція тротуару по вул. Гоголя (від вул. Гурамішвілі до вул. П.Мирного) в м. Миргород Полтавської області</t>
  </si>
  <si>
    <t>O2</t>
  </si>
  <si>
    <t>-</t>
  </si>
  <si>
    <t>Найменування бюджету - одержувача/надавача міжбюджетного трансферту</t>
  </si>
  <si>
    <t>Трансферти з інших місцевих бюджетів</t>
  </si>
  <si>
    <t>Трансферти іншим бюджетам</t>
  </si>
  <si>
    <t>О3</t>
  </si>
  <si>
    <t>Дотація на:</t>
  </si>
  <si>
    <t>Субвенції з місцевого бюджету іншим місцевим бюджетам на здійснення програм у галузі освіти за рахунок субвенцій з державного бюджету</t>
  </si>
  <si>
    <t>Субвенції з місцевого бюджету іншим місцевим бюджетам на здійснення програм соціального захисту за рахунок субвенцій з державного бюджету</t>
  </si>
  <si>
    <t>Субвенції з місцевого бюджету іншим місцевим бюджетам на здійснення програм та заходів у галузі охорони здоров'я за рахунок субвенцій з державного бюджету</t>
  </si>
  <si>
    <t>О4</t>
  </si>
  <si>
    <t>загального фонду на:</t>
  </si>
  <si>
    <t>спеціального фонду на:</t>
  </si>
  <si>
    <t>О5</t>
  </si>
  <si>
    <t>найменування трансферту</t>
  </si>
  <si>
    <t>О6</t>
  </si>
  <si>
    <t>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</si>
  <si>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 xml:space="preserve">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I групи, а також за особою, яка досягла 80-річного віку за рахунок відповідної субвенції з державного бюджету </t>
  </si>
  <si>
    <t>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</si>
  <si>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утримання об'єктів спільного користування чи ліквідацію негативних наслідків діяльності об'єктів спільного користування</t>
  </si>
  <si>
    <t>здійснення переданих видатків у сфері охорони здоров'я за рахунок коштів медичної субвенції</t>
  </si>
  <si>
    <t>3719410</t>
  </si>
  <si>
    <t>3</t>
  </si>
  <si>
    <t>4</t>
  </si>
  <si>
    <t>5</t>
  </si>
  <si>
    <t>6</t>
  </si>
  <si>
    <t>7</t>
  </si>
  <si>
    <t>8</t>
  </si>
  <si>
    <t>О7</t>
  </si>
  <si>
    <t>16100000000</t>
  </si>
  <si>
    <t>Обласний бюджет Полтавської області</t>
  </si>
  <si>
    <t>Районний бюджет Великобагачанського району</t>
  </si>
  <si>
    <t>О8</t>
  </si>
  <si>
    <t>Районний бюджет Миргородського району</t>
  </si>
  <si>
    <t>О9</t>
  </si>
  <si>
    <t>Районний бюджет Шишацького району</t>
  </si>
  <si>
    <t>16501000000</t>
  </si>
  <si>
    <t>Бюджет Білоцерківської сільської об’єднаної територіальної громади</t>
  </si>
  <si>
    <t>Бюджет Великосорочинської сільської об’єднаної територіальної громади</t>
  </si>
  <si>
    <t>Бюджет Великобагачанської селищної об’єднаної територіальної громади</t>
  </si>
  <si>
    <t>з них: цільові кошти для медичного обслуговування внутрішньо переміщених осіб</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</si>
  <si>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</si>
  <si>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0611170</t>
  </si>
  <si>
    <t>Забезпечення діяльності інклюзивно-ресурсних центрів</t>
  </si>
  <si>
    <t>0813049</t>
  </si>
  <si>
    <t>Відшкодування послуги з догляду за дитиною до трьох років "муніципальна няня"</t>
  </si>
  <si>
    <t>0470</t>
  </si>
  <si>
    <t>Заходи з енергозбереження</t>
  </si>
  <si>
    <t>Цільова програма відшкодування частини суми кредиту для ОСББ на стимулювання впровадження енергоефективних заходів на 2019-2022 роки</t>
  </si>
  <si>
    <t>Капітальні трансферти підприємствам (установам, організаціям) із залишку коштів на початок року</t>
  </si>
  <si>
    <t>Будівництво інших об'єктів  комунальної власності</t>
  </si>
  <si>
    <t>Будівництво інших об'єктів комунальної власності</t>
  </si>
  <si>
    <t>Виготовлення ПКД по реконструкції вуличного освітлення в м. Миргород Полтавської області</t>
  </si>
  <si>
    <t>Виготовлення ПКД по будівництву мереж тротуарного освітлення по вул. Гоголя від центрального мосту до вул. Ведмедівка в м. Миргород Полтавської області</t>
  </si>
  <si>
    <t>Реконструкція мереж тротуарного освітлення по вул. Гоголя від центрального мосту до вул. Шишацька в м. Миргород Полтавської області</t>
  </si>
  <si>
    <t>Реконструкція водогону по вул. М.Філянського в м. Миргород Полтавської області</t>
  </si>
  <si>
    <t>Будівництво майданчика під облаштування пересувного пункту габаритно-вагового контролю по вул. Хорольській в м. Миргород Полтавської області</t>
  </si>
  <si>
    <t>Капітальні видатки (із залишку коштів субвенції на здійснення заходів щодо соціально-економічного розвитку окремих територій на початок року)</t>
  </si>
  <si>
    <t>Програма вдосконалення казначейського обслуговування бюджету м. Миргорода на 2019 рік</t>
  </si>
  <si>
    <t>Програма поліпшення сервісу обслуговування платників податків м. Миргорода на 2019-2022 роки</t>
  </si>
  <si>
    <t>Програма забезпечення пожежної безпеки міста Миргорода на 2019 рік</t>
  </si>
  <si>
    <t>Програма протидії та профілактики злочинності, забезпечення публічної безпеки і порядку в м. Миргороді на 2019 рік</t>
  </si>
  <si>
    <t>Субвенція з місцевого бюджету державному бюджету</t>
  </si>
  <si>
    <t>виконання програм соціально-економічного розвитку регіонів</t>
  </si>
  <si>
    <t>Рішення 44 сесії 7 скликання №63 від 04.04.2019 р.</t>
  </si>
  <si>
    <t>Рішення 44 сесії 7 скликання №35 від 04.04.2019 р.</t>
  </si>
  <si>
    <t>Рішення 44 сесії 7 скликання №34 від 04.04.2019 р.</t>
  </si>
  <si>
    <t>Рішення 44 сесії 7 скликання №37 від 04.04.2019 р.</t>
  </si>
  <si>
    <t>Рішення 44 сесії 7 скликання №36 від 04.04.2019 р.</t>
  </si>
  <si>
    <t>0813087</t>
  </si>
  <si>
    <t>3087</t>
  </si>
  <si>
    <t>Надання допомоги на дітей, які виховуються у багатодітних сім'ях</t>
  </si>
  <si>
    <t>з них: закупівля сучасних меблів для початкових класів нової української школи (видатки розвитку)</t>
  </si>
  <si>
    <t>забезпечення якісної, сучасної та доступної загальної середньої освіти "Нова українська школа", всього</t>
  </si>
  <si>
    <t>з них: підготовка тренерів-педагогів, супервізорів, проведення супервізії та підвищення кваліфікації педагогічних працівників (видатки споживання)</t>
  </si>
  <si>
    <t>у тому числі вчителів, які забезпечують здобуття учнями 5-11 (12) класів загальної середньої освіти</t>
  </si>
  <si>
    <t>0817000</t>
  </si>
  <si>
    <t>0817600</t>
  </si>
  <si>
    <t>0817691</t>
  </si>
  <si>
    <t>Будівництво бар'єрного огородження на перехресті вулиць Багачанської та Робітничої в м. Миргород Полтавської області</t>
  </si>
  <si>
    <t>Капітальні видатки (субвенція з фонду розвитку територій області)</t>
  </si>
  <si>
    <t>Будівництво і регіональний розвиток</t>
  </si>
  <si>
    <t>Розроблення схем планування та забудови територій (мустобудівної документації)</t>
  </si>
  <si>
    <t>Будівництво басейну розташованого за адресою вул. Гоголя, 175 в м.Миргород Полтавської області (субвенція на здійснення заходів щодо соціально-економічного розвитку окремих територій)</t>
  </si>
  <si>
    <t>Виконання інвестиційних проектів в рамках здійснення заходів щодо соціально-економічного розвитку окремих територій</t>
  </si>
  <si>
    <t>1517363</t>
  </si>
  <si>
    <t>7363</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</si>
  <si>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</si>
  <si>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0813223</t>
  </si>
  <si>
    <t>3223</t>
  </si>
  <si>
    <r>
      <t xml:space="preserve">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t>
    </r>
    <r>
      <rPr>
        <sz val="14"/>
        <color theme="1"/>
        <rFont val="Times New Roman"/>
        <family val="1"/>
        <charset val="204"/>
      </rPr>
      <t>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r>
  </si>
  <si>
    <t>Реалізація проектів в рамках Надзвичайної кредитної програми для відновлення України</t>
  </si>
  <si>
    <t>1517366</t>
  </si>
  <si>
    <t>7366</t>
  </si>
  <si>
    <t>Реконструкція центру естетичного виховання за адресою: вул. Грекова 5 в м. Миргород Полтавська обл. (субвенція з державного бюджету місцевим бюджетам у рамках Надзвичайної кредитної програми для відновлення України)</t>
  </si>
  <si>
    <t>1517321</t>
  </si>
  <si>
    <t>7321</t>
  </si>
  <si>
    <t>Програма з реалізації проекту "Реконструкція центру естетичного виховання за адресою: вул. Грекова 5 в м. Миргород Полтавська обл." у рамках Надзвичайної кредитної програми для відновлення України (субвенція з державного бюджету)</t>
  </si>
  <si>
    <t>Програма з реалізації проекту "Реконструкція центру естетичного виховання за адресою: вул. Грекова 5 в м. Миргород Полтавська обл." у рамках Надзвичайної кредитної програми для відновлення України (співфінансування з міського бюджету)</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</si>
  <si>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</si>
  <si>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Капітальні видатки (субвенція)</t>
  </si>
  <si>
    <t>Рішення 46 позачергової сесії 7 скл. №145 від 12.07.2019 р.</t>
  </si>
  <si>
    <t>Субвенція з місцевого бюджету на співфінансування інвестиційних проектів</t>
  </si>
  <si>
    <t>Інші субвенції з місцевого бюджету- разом</t>
  </si>
  <si>
    <t>в тому числі: на забезпечення якісної, сучасної та доступної загальної середньої освіти "Нова українська школа" на придбання дидактичних матеріалів (співфінансування)</t>
  </si>
  <si>
    <t>в тому числі: на забезпечення якісної, сучасної та доступної загальної середньої освіти "Нова українська школа" на придбання музичних інструментів, комп'ютерного обладнання, відповідного мультимедійного контенту (співфінансування)</t>
  </si>
  <si>
    <t>в тому числі: на реалізацію заходів, спрямованих на підвищення якості освіти на придбання персональних комп'ютерів (співфінансування)</t>
  </si>
  <si>
    <t>співфінансування інвестиційних проектів, а саме "Будівництво басейну розташованого за адресою вул. Гоголя, 175 в м. Миргород Полтавської області"</t>
  </si>
  <si>
    <t>3719750</t>
  </si>
  <si>
    <t>3719770</t>
  </si>
  <si>
    <t>12</t>
  </si>
  <si>
    <t>13</t>
  </si>
  <si>
    <t>14</t>
  </si>
  <si>
    <t>15</t>
  </si>
  <si>
    <t>інші субвенції з місцевого бюджету (відшкодування частини вартості путівки дитячим закладам оздоровлення та відпочинку за надані послуги з оздоровлення та відпочинку дітей, які виховуються в сім'ях з дітьми)</t>
  </si>
  <si>
    <t>9750</t>
  </si>
  <si>
    <t>Капітальні трансферти органам державного управління інших рівнів (обласному бюджету на співфінансування об'єкту "Будівництво басейну розташованого за адресою вул. Гоголя, 175 в м.Миргород Полтавської області")</t>
  </si>
  <si>
    <t>Капітальні трансферти органам державного управління інших рівнів (обласному бюджету на реалізацію заходів, спрямованих на підвищення якості освіти - співфінансування)</t>
  </si>
  <si>
    <t>Капітальні трансферти органам державного управління інших рівнів (обласному бюджету на забезпечення якісної, сучасної та доступної загальної середньої освіти "Нова українська школа" - співфінансування)</t>
  </si>
  <si>
    <t>Реконструкція мосту через річку Хорол, загальною довжиною116 м по вул. Гоголя в м. Миргород Полтавської області</t>
  </si>
  <si>
    <t>2015-2019</t>
  </si>
  <si>
    <t>2019-2020</t>
  </si>
  <si>
    <t>Реконструкція старої будівлі школи №1 під школу мистецтв по вул. Гоголя, 173/2 в м. Миргород Полтавської області (співфінансування до субвенції з державного бюджету місцевим бюджетам в рамках Надзвичайної кредитної програми для відновлення України)</t>
  </si>
  <si>
    <t>Реконструкція центру естетичного виховання за адресою: вул. Грекова 5 в м. Миргород Полтавська обл. (співфінансування до субвенції з державного бюджету місцевим бюджетам в рамках Надзвичайної кредитної програми для відновлення України)</t>
  </si>
  <si>
    <t>Програма з реалізації проекту "Реконструкція старої будівлі школи №1 під школу мистецтв по вул. Гоголя, 173/2 в м. Миргород Полтавської області" у рамках Надзвичайної кредитної програми для відновлення України (співфінансування з міського бюджету)</t>
  </si>
  <si>
    <t>Програма з реалізації проекту "Реконструкція старої будівлі школи №1 під школу мистецтв по вул. Гоголя, 173/2 в м. Миргород Полтавської області" у рамках Надзвичайної кредитної програми для відновлення України (субвенція з державного бюджету)</t>
  </si>
  <si>
    <t>Рішення 47 сесії 7 скл. №160 від 09.08.2019 р.</t>
  </si>
  <si>
    <t>Реконструкція старої будівлі школи №1 під школу мистецтв по вул. Гоголя, 173/2 в м. Миргород Полтавської області (субвенція з державного бюджету місцевим бюджетам у рамках Надзвичайної кредитної програми для відновлення України)</t>
  </si>
  <si>
    <t>Реконструкція тротуару по вул. Гоголя (від перехрестя з вул. Українською до буд. №152) в м. Миргород Полтавської області</t>
  </si>
  <si>
    <t>Реконструкція тротуару по вул. Сорочинській (від вул. Незалежності до вул. Гурамішвілі - парна сторона) в м. Миргород Полтавської області (1 черга)</t>
  </si>
  <si>
    <t>3719710</t>
  </si>
  <si>
    <t>3719800</t>
  </si>
  <si>
    <t xml:space="preserve">Капітальні трансферти органам державного управління інших рівнів </t>
  </si>
  <si>
    <t>Програма пітримки розвитку територіального сервісного центру №5344 регіонального сервісного центру МВС в Полтавській області на 2019 рік</t>
  </si>
  <si>
    <t>Програма розроблення містобудівної документації - детального плану території</t>
  </si>
  <si>
    <t>Реконструкція нежитлового приміщення з встановленням газового котла по вул. Гоголя, 92 в м. Миргород Полтавської області</t>
  </si>
  <si>
    <t>Рішення 49 сесії 7 скл. №208 від 10.09.2019 р.</t>
  </si>
  <si>
    <t>Рішення 49 сесії 7 скл. №180 від 10.09.2019 р.</t>
  </si>
  <si>
    <t>0617000</t>
  </si>
  <si>
    <t>Охорона навколишнього природного середовища</t>
  </si>
  <si>
    <t>0444</t>
  </si>
  <si>
    <t>0445</t>
  </si>
  <si>
    <t>Реконструкція освітлення парку на розі вулиць Гоголя та Старосвітська в м. Миргород Полтавської області</t>
  </si>
  <si>
    <t>Будівництво лінії вуличного освітлення по провулку Ткацький в м. Миргород Полтавської області</t>
  </si>
  <si>
    <t>Програма фінансової підтримки комунального підприємства "Миргородводоканал" Миргородської міської ради</t>
  </si>
  <si>
    <t>Нове будівництво водогону до житлового будинку по вул. Гоголя, 84 в м. Миргород Полтавської області</t>
  </si>
  <si>
    <t>Реконструкція котельні по вул. Прорізній, 4а та теплових мереж шляхом об'єднання в один тепловий район в м. Миргород Полтавської області (MO.GE.DI.CO співфінансування)</t>
  </si>
  <si>
    <t>0816000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</si>
  <si>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</si>
  <si>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</si>
  <si>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</si>
  <si>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</si>
  <si>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</si>
  <si>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Капітальні видатки (субвенція з обласного бюджету за рахунок субвенції з державного бюджету)</t>
  </si>
  <si>
    <t xml:space="preserve">міської ради сьомого скликання  </t>
  </si>
  <si>
    <t xml:space="preserve">                 Спеціальний фонд</t>
  </si>
  <si>
    <t>Податкові надходження</t>
  </si>
  <si>
    <t>Податки на доходи, податки на прибуток, податки на збільшення ринкової вартості</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</si>
  <si>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п.164.2 ст.164 Податкового кодексу</t>
  </si>
  <si>
    <t xml:space="preserve">Податок на прибуток підприємств </t>
  </si>
  <si>
    <t>Податок на прибуток підприємств та фінансових установ комунальної власності</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</si>
  <si>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</si>
  <si>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</si>
  <si>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</si>
  <si>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</si>
  <si>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 xml:space="preserve">Місцеві податки </t>
  </si>
  <si>
    <t>Податок на майно</t>
  </si>
  <si>
    <t>Земельний податок з юридичних осіб</t>
  </si>
  <si>
    <t>Орендна плата з юридичних осіб</t>
  </si>
  <si>
    <t>Транспортний податок з юридичних осіб</t>
  </si>
  <si>
    <t>Туристичний збір</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</si>
  <si>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</si>
  <si>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</si>
  <si>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</si>
  <si>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</si>
  <si>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</si>
  <si>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 xml:space="preserve">Неподаткові надходження                             </t>
  </si>
  <si>
    <t>Доходи від власності та підприємницької діяльності</t>
  </si>
  <si>
    <t>Плата за розміщення тимчасово вільних коштв місцевих бюджетів</t>
  </si>
  <si>
    <t xml:space="preserve">Інші надходження </t>
  </si>
  <si>
    <t>Адміністративні штрафи та інші санкції</t>
  </si>
  <si>
    <t>Адміністративні збори та платежі, доходи від некомерційної господарської діяльності</t>
  </si>
  <si>
    <t>Плата за надання інших адміністративних послуг</t>
  </si>
  <si>
    <t>Адміністративний збір за державну реєстрацію речових прав на нерухоме майно та їх обтяжень</t>
  </si>
  <si>
    <t xml:space="preserve">Державне мито </t>
  </si>
  <si>
    <t xml:space="preserve">Інші неподаткові надходження  </t>
  </si>
  <si>
    <t xml:space="preserve">Грошові стягнення за шкоду, заподіяну порушенням законодавства про охорону навколишнього природного середовища внаслідок господарьської та іншої діяльності </t>
  </si>
  <si>
    <t>Інші джерела власних надходжень бюджетних установ</t>
  </si>
  <si>
    <t>Кошти, які отримують бюджетні установи для виконання окремих конкретних доручень від підприємств, організацій чи фізичних осіб, від інших бюджетних установ</t>
  </si>
  <si>
    <t>Усього доходів (без урахування міжбюджетних трансфертів)</t>
  </si>
  <si>
    <t xml:space="preserve">Офіційні трансферти </t>
  </si>
  <si>
    <t>Від  органів державного управління</t>
  </si>
  <si>
    <t>Субвенції з місцевих бюджетів іншим місцевим бюджетам</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</si>
  <si>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</si>
  <si>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РАЗОМ  ДОХОДІВ</t>
  </si>
  <si>
    <t>Додаток 2</t>
  </si>
  <si>
    <t>Додаток 3</t>
  </si>
  <si>
    <t>Додаток 5</t>
  </si>
  <si>
    <t>Додаток 6</t>
  </si>
  <si>
    <t>Додаток 1</t>
  </si>
  <si>
    <t>1216013</t>
  </si>
  <si>
    <t>6013</t>
  </si>
  <si>
    <t>Забезпечення діяльності водопровідно-каналізаційного господарства</t>
  </si>
  <si>
    <t>Рішення 50 сесії 7 скликання №231 від 15.11.2019 р.</t>
  </si>
  <si>
    <t xml:space="preserve">до рішення  п'ятдесят першої сесії </t>
  </si>
  <si>
    <t>Фінансування міського бюджету на 2020 рік</t>
  </si>
  <si>
    <t>(код бюджету)</t>
  </si>
  <si>
    <t>16205100000</t>
  </si>
  <si>
    <t xml:space="preserve">                           (грн.)</t>
  </si>
  <si>
    <t>Наталія Гирка</t>
  </si>
  <si>
    <t>Сергій Скляр</t>
  </si>
  <si>
    <t>(грн.)</t>
  </si>
  <si>
    <t>РОЗПОДІЛ
видатків міського бюджету на 2020 рік</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</si>
  <si>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</si>
  <si>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</si>
  <si>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 xml:space="preserve">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</si>
  <si>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Надання кредитів</t>
  </si>
  <si>
    <t>Повернення кредитів</t>
  </si>
  <si>
    <t>Кредитування, усього</t>
  </si>
  <si>
    <t>загальний фонд</t>
  </si>
  <si>
    <t>спеціальний фонд</t>
  </si>
  <si>
    <t>разом</t>
  </si>
  <si>
    <t>у т.ч. бюджет розвитку</t>
  </si>
  <si>
    <t>8881</t>
  </si>
  <si>
    <t>Забезпечення гарантійних зобов'язань за позичальників, що отримали кредити під місцеві гарантії</t>
  </si>
  <si>
    <t>Повернення коштів, наданих для виконання гарантійних зобов'язань за позичальників, що отримали кредити під місцеві гарантії</t>
  </si>
  <si>
    <t xml:space="preserve">Кредитування міського бюджету у 2020 році </t>
  </si>
  <si>
    <t>Міжбюджетні трансферти на 2020 рік</t>
  </si>
  <si>
    <t>в тому числі: видатки на інклюзивно-ресурсні центри</t>
  </si>
  <si>
    <t>здійснення переданих видатків у сфері освіти за рахунок коштів освітньої субвенції, разом</t>
  </si>
  <si>
    <t>інші субвенції з місцевого бюджету (санаторно-курортне оздоровлення членів сімей загиблих (померлих) ветеранів війни з числа учасників антитерористичної операції, операції об'єднаних сил із забезпечення національної безпеки і оборони, відсічі і стримування збройної агресії Російської Федерації на території Донецької та Луганської областей, загиблих воїнів-інтернаціоналістів, осіб, які загинули або померли внаслідок поранень, каліцтва, контузій чи інших ушкоджень здоров'я, одержаних під час участі у Революції Гідності, учасників-добровольців антитерористичної операції, осіб з інвалідністю внаслідок війни з числа учасників антитерористичної операції, операції об'єднаних сил)</t>
  </si>
  <si>
    <t>інші субвенції з місцевого бюджету (надання грошової допомоги для компенсації вартості санаторно-курортних путівок через безготівкове перерахування санаторно-курортним закладам, розташованим на території Полтавської області, за санаторно-курортне лікування громадян, постраждалих внаслідок Чорнобильської катастрофи, віднесених до категорії І)</t>
  </si>
  <si>
    <t>інші субвенції з місцевого бюджету (пільгове медичне обслуговування осіб, які постраждали внаслідок Чорнобильської катастрофи, поховання учасників бойових дій та осіб з інвалідністю внаслідок війни, встановлення телефонів особам з інвалідністю І і ІІ груп)</t>
  </si>
  <si>
    <t>інші субвенції з місцевого бюджету (для переможців обласного конкурсу проектів і програм розвитку територіальних громад Полтавської області у 2019 році)</t>
  </si>
  <si>
    <t>9</t>
  </si>
  <si>
    <t>10</t>
  </si>
  <si>
    <t>11</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</si>
  <si>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</si>
  <si>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t>
  </si>
  <si>
    <t>Найменування об'єкта будівництва/вид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</si>
  <si>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</si>
  <si>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</si>
  <si>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</si>
  <si>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</si>
  <si>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</si>
  <si>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Додаток 7</t>
  </si>
  <si>
    <t>Розподіл витрат міського бюджету на реалізацію місцевих/регіональних програм у 2020 році</t>
  </si>
  <si>
    <t>Дата і номер документа, яким затверджено місцеву/регіональну програму</t>
  </si>
  <si>
    <t>Код бюджету</t>
  </si>
  <si>
    <t>Програма забезпечення діяльності депутатів Миргородської міської ради на 2020-2022 роки</t>
  </si>
  <si>
    <r>
      <t>Програма підтримки діяльності органів самоорганізації населення на</t>
    </r>
    <r>
      <rPr>
        <sz val="11"/>
        <color indexed="10"/>
        <rFont val="Times New Roman"/>
        <family val="1"/>
        <charset val="204"/>
      </rPr>
      <t xml:space="preserve"> </t>
    </r>
    <r>
      <rPr>
        <sz val="11"/>
        <rFont val="Times New Roman"/>
        <family val="1"/>
        <charset val="204"/>
      </rPr>
      <t>2020 рік</t>
    </r>
  </si>
  <si>
    <t>Програма підготовки молоді міста Миргорода до військової служби і підтримки заходів мобілізації та забезпечення територіальної оборони на 2020 рік</t>
  </si>
  <si>
    <t>Міська програма "Здоров'я жителів міста Миргорода" на 2020 рік</t>
  </si>
  <si>
    <t>Програма підтримки та розвитку комунального некомерційного підприємства "Миргородський міський центр первинної медико-санітарної допомоги" Миргородської міської ради Полтавської області на 2020 рік</t>
  </si>
  <si>
    <t>Програма соціального захисту дітей-сиріт та  дітей позбавлених батьківського піклування на 2020 рік</t>
  </si>
  <si>
    <t>Міська програма "Забезпечення соціальним житлом, житлом  дітей-сиріт, дітей, позбавлених батьківського піклування та осіб з їх числа на 2020 р."</t>
  </si>
  <si>
    <t>0218000</t>
  </si>
  <si>
    <t>0218400</t>
  </si>
  <si>
    <t>Засоби масової інформації</t>
  </si>
  <si>
    <t>0218410</t>
  </si>
  <si>
    <t>0830</t>
  </si>
  <si>
    <t>Фінансова підтримка засобів масової інформації</t>
  </si>
  <si>
    <t>8400</t>
  </si>
  <si>
    <t>8410</t>
  </si>
  <si>
    <t>Програма підтримки та розвитку комунального підприємства "Міської телестудії “Миргород“ на 2020 рік</t>
  </si>
  <si>
    <t>Програма капітального ремонту, реконструкції та будівництва вуличного освітлення в м. Миргород на 2020 рік</t>
  </si>
  <si>
    <t>Комплексна програма соціальної підтримки учасників АТО,осіб,залучених до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під час проведення операції Об'єднаних сил (ООС) на 2020 р.</t>
  </si>
  <si>
    <t>Програма соціального захисту населення м. Миргорода на 2020 рік</t>
  </si>
  <si>
    <t>Програма регулювання земельних відносин в м. Миргороді на 2020 рік</t>
  </si>
  <si>
    <t>Програма культурно-мистецького розвитку на 2020 рік</t>
  </si>
  <si>
    <t>Міська програма з реалізації молодіжної політики, підтримки сім'ї, забезпечення рівних прав та можливостей жінок і чоловіків, запобігання та протидії насильству на 2020 рік</t>
  </si>
  <si>
    <t>Міська програма розвитку спорту на 2020 рік</t>
  </si>
  <si>
    <t>Реконструкція мереж вуличного освітлення в  м. Миргород Полтавської області</t>
  </si>
  <si>
    <t>Реконструкція будівлі Миргородської гімназії імені Т.Г. Шевченка по вул. Гоголя, 90, м. Миргород Полтавської області</t>
  </si>
  <si>
    <t>Реконструкція футбольного поля з влаштуванням штучного покриття на стадіоні "Старт" за адресою: Полтавська обл. м. Миргород, вул. Гоголя, 175</t>
  </si>
  <si>
    <t>Рішення 47 позачергової сесії 7 скл. №160 від 09.08.2019 р.</t>
  </si>
  <si>
    <t>Будівництво водогону по вул. Комарова в м. Миргород Полтавської області</t>
  </si>
  <si>
    <t>Розроблення проектно-кошторисної документації будівництва місцевої автоматизованої системи централізованого оповіщення в м. Миргород Полтавської області</t>
  </si>
  <si>
    <t>Комплексна програма розвитку цивільного захисту міста Миргорода на 2020-2022 роки</t>
  </si>
  <si>
    <t>Створення та впровадження містобудівного кадастру (програмно - технічний комплекс геоінформаційної системи та геопарталу містобудівного кадастру)</t>
  </si>
  <si>
    <t>2019 - 2021</t>
  </si>
  <si>
    <t>Доходи міського бюджету на 2020 рік</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</si>
  <si>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</si>
  <si>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</si>
  <si>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</si>
  <si>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</si>
  <si>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</si>
  <si>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доходи фізичних осіб, що сплачується фізичними особами, які не підлягають обов’язковому декларуванню</t>
  </si>
  <si>
    <t>Рентна плата за користування надрами для видобування корисних копалин загальнодержавного значення</t>
  </si>
  <si>
    <t>Земельний податок з фізичних осіб</t>
  </si>
  <si>
    <t>Орендна плата з фізичних осіб</t>
  </si>
  <si>
    <t>Транспортний податок з фізичних осіб</t>
  </si>
  <si>
    <t>Інші податки та збори</t>
  </si>
  <si>
    <t>Екологічний податок</t>
  </si>
  <si>
    <t xml:space="preserve">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</si>
  <si>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</si>
  <si>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Адміністративні штрафи та штрафні санкції за порушення законордавства у сфері виробництва та обігу алкогольних напоїв та тютюнових виробів</t>
  </si>
  <si>
    <t>Адміністративний збір за проведення державної реєстрації юридичних осіб, фізичних осіб-підприємів та громадських формувань</t>
  </si>
  <si>
    <t xml:space="preserve"> Надходження від орендної плати за користування цілісним майновим комплексом та іншим державним майном</t>
  </si>
  <si>
    <t xml:space="preserve"> Надходження від орендної плати за користування цілісним майновим комплексом та іншим майном, що перебуває у комунальній власності</t>
  </si>
  <si>
    <t>Державне мито, що сплачується за місцем розгляду та оформлення документів, у тому числі за оформлення документів на спадщину і дарування</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</si>
  <si>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</si>
  <si>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</si>
  <si>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</si>
  <si>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</si>
  <si>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</si>
  <si>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</si>
  <si>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Доходи від операцій з капіталом</t>
  </si>
  <si>
    <t>Надходження від продажу основного капіталу</t>
  </si>
  <si>
    <t>Кошти від продажу землі і нематеріальних активів</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</si>
  <si>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теріторії Автономної Республіки Крим</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</si>
  <si>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теріторії Автономної Республіки Крим</t>
  </si>
  <si>
    <t>Цільові фонди</t>
  </si>
  <si>
    <t>Цільові фонди утворені Верховною Радою Автономної Республіки Крим, органами місцевого самоврядування та місцевими органами виконавчої влади</t>
  </si>
  <si>
    <t xml:space="preserve">Субвенції з державного бюджету місцевим бюджетам </t>
  </si>
  <si>
    <t>Субвенція з державного бюджету місцевим бюджетам на реалізацію проектів в рамках Надзвичайної кредитної програми для відновлення України</t>
  </si>
  <si>
    <t>Освітня субвенція з державного бюджету місцевим бюджетам</t>
  </si>
  <si>
    <t>Медична субвенція</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</si>
  <si>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</si>
  <si>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</si>
  <si>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</si>
  <si>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допомоги сім`ям з дітьми, малозабезпеченим сім`ям,особам,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</si>
  <si>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ії проведення, визначених пунктами 11-14 частини другої статті 7 Закону України „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</si>
  <si>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</si>
  <si>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</si>
  <si>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 xml:space="preserve">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ії проведення, визначених пунктами 11-14 частини другої статті 7 Закону України „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</si>
  <si>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Субвенція з місцевого бюджету на виплату грошової компенсації за належні для отримання жилі приміщення для сімей загиблих осіб,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</si>
  <si>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Субвенція з місцевого бюджету на здійснення переданих видатків у сфері освіти за рахунок коштів освітньої субвенції </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</si>
  <si>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</si>
  <si>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</si>
  <si>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</si>
  <si>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реалізацію заходів, спрямованих на підвищення якості освіти за рахунок відповідної субвенції з державного бюджету</t>
  </si>
  <si>
    <t>Секретар міської ради                                                                                              Наталія Гирка</t>
  </si>
  <si>
    <t>41051000</t>
  </si>
  <si>
    <t>41053300</t>
  </si>
  <si>
    <t>41053900</t>
  </si>
  <si>
    <t>Програма фінансової підтримки комунального підприємства "Спецкомунтранс" на 2020 рік</t>
  </si>
  <si>
    <t>Програма фінансової підтримки комунального підприємства "Миргородводоканал" Миргородської міської ради на 2020 рік</t>
  </si>
  <si>
    <t>Найменування згідно з Класифікацією доходів бюджету</t>
  </si>
  <si>
    <t>Частина чистого прибутку (доходу) комунальних унітарних підприємств та їх об'єднань, що вилучається до відповідного місцевого бюджету</t>
  </si>
  <si>
    <t>Державне мито, пов'язане з видачею та оформленням закордонних паспортів (посвідок) та паспортів громадян України</t>
  </si>
  <si>
    <t>Акцизний податок з реалізації суб'єктами господарювання роздрібної торгівлі підакцизних товарів</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</si>
  <si>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</si>
  <si>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 які є власниками об'єктів житлової нерухомості</t>
  </si>
  <si>
    <t>Податок на нерухоме майно, відмінне від земельної ділянки, сплачений фізичними особами , які є власниками об'єктів нежитлової нерухомості</t>
  </si>
  <si>
    <t>Податок на нерухоме майно, відмінне від земельної ділянки, сплачений юридичними особами , які є власниками об'єктів нежитлової нерухомості</t>
  </si>
  <si>
    <t>2020-2021</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</si>
  <si>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</si>
  <si>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Надання загальної середньої освіти закладами загальної середньої освіти (у тому числі з дошкільними підрозділами (відділеннями, групами))</t>
  </si>
  <si>
    <t>Надання позашкільної освіти закладами позашкільної освіти, заходи із позашкільної роботи з дітьми</t>
  </si>
  <si>
    <t>Надання спеціальної освіти мистецькими школами</t>
  </si>
  <si>
    <t xml:space="preserve">Методичне забезпечення діяльності закладів освіти </t>
  </si>
  <si>
    <t>0617300</t>
  </si>
  <si>
    <t>0617321</t>
  </si>
  <si>
    <t>"Капітальний ремонт частини будівлі Миргородської ЗОШ I-III ст.№9 ім.І.А.Зубковського Миргородської міської ради Полтавської області"</t>
  </si>
  <si>
    <t>"Капітальний ремонт мережі теплопостачання будівлі спеціалізованої школи I-III ступенів №5 за адресою: вул. І.Білика, 4, м.Миргород, Полтавська область"</t>
  </si>
  <si>
    <t>"Капітальний ремонт фасаду та частини приміщень підвалу будівлі Миргородської гімназії ім.Т.Г.Шевченка за адресою: вул. Гоголя, 90, м.Миргород, Полтавська обл."</t>
  </si>
  <si>
    <t>"Капітальний ремонт харчоблоку Миргородського НВК (ДНЗ-ЗНЗ) "Гелікон" по вул. Кашинського, 9 м. Миргород Полтавської області</t>
  </si>
  <si>
    <t>2018-2020</t>
  </si>
  <si>
    <t>надання державної підтримки особам з особливими освітніми потребами за рахунок відповідної субвенції з державного бюджету, разом</t>
  </si>
  <si>
    <t xml:space="preserve">видатки споживання </t>
  </si>
  <si>
    <t xml:space="preserve">видатки розвитку </t>
  </si>
  <si>
    <t xml:space="preserve">в тому числі: в інклюзивних групах закладів дошкільної освіти </t>
  </si>
  <si>
    <t xml:space="preserve">в тому числі: в інклюзивних класах закладів загальної середньої освіти </t>
  </si>
  <si>
    <t>16</t>
  </si>
  <si>
    <t>Рішення 51 сесії 7 скл. №318 від 19.12.2019 р.</t>
  </si>
  <si>
    <t>від 19 грудня 2019 року № 272</t>
  </si>
  <si>
    <t>41051200</t>
  </si>
  <si>
    <t>Рішення 51 сесії 7 скл. №319 від 19.12.2019 р.</t>
  </si>
  <si>
    <t>Рішення 51 сесії 7 скл. №296 від 19.12.2019 р.</t>
  </si>
  <si>
    <t>Рішення 51 сесії 7 скл. №305 від 19.12.2019 р.</t>
  </si>
  <si>
    <t>Рішення 51 сесії 7 скл. №304 від 19.12.2019 р.</t>
  </si>
  <si>
    <t>Рішення 51 сесії 7 скл. №307 від 19.12.2019 р.</t>
  </si>
  <si>
    <t>Рішення 51 сесії 7 скл. №306 від 19.12.2019 р.</t>
  </si>
  <si>
    <t>Рішення 51 сесії 7 скл. №310 від 19.12.2019 р.</t>
  </si>
  <si>
    <t>Рішення 51 сесії 7 скл. №320 від 19.12.2019 р.</t>
  </si>
  <si>
    <t>Рішення 51 сесії 7 скл. №316 від 19.12.2019 р.</t>
  </si>
  <si>
    <t>Рішення 51 сесії 7 скл. №308 від 19.12.2019 р.</t>
  </si>
  <si>
    <t>Рішення 51 сесії 7 скл. №313 від 19.12.2019 р.</t>
  </si>
  <si>
    <t>Рішення 51 сесії 7 скл. №314 від 19.12.2019 р.</t>
  </si>
  <si>
    <t>Рішення 51 сесії 7 скл. №292 від 19.12.2019 р.</t>
  </si>
  <si>
    <t>Рішення 51 сесії 7 скл. №293 від 19.12.2019 р.</t>
  </si>
  <si>
    <t>Рішення 51 сесії 7 скл. №291 від 19.12.2019 р.</t>
  </si>
  <si>
    <t>Рішення 51 сесії 7 скл. №297 від 19.12.2019 р.</t>
  </si>
  <si>
    <t>Рішення 51 сесії 7 скл. №298 від 19.12.2019 р.</t>
  </si>
  <si>
    <t xml:space="preserve">Додаток 4
до рішення п'ятдесят першої сесії                                                                              міської ради сьомого скликання                                                                                    від 19 грудня 2019 року № 272
</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</si>
  <si>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осіб-підприємців та громадських формувань, а також плата за надання інших платних послуг, пов'язаних з такою державною реєстрацією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</si>
</sst>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quot;₴&quot;"/>
  </numFmts>
  <fonts count="81" x14ac:knownFonts="1">
    <font>
      <sz val="11"/>
      <color theme="1"/>
      <name val="Calibri"/>
      <family val="2"/>
      <charset val="204"/>
      <scheme val="minor"/>
    </font>
    <font>
      <sz val="10"/>
      <name val="Times New Roman"/>
      <charset val="204"/>
    </font>
    <font>
      <sz val="10"/>
      <name val="Times New Roman"/>
      <family val="1"/>
      <charset val="204"/>
    </font>
    <font>
      <b/>
      <sz val="12"/>
      <name val="Times New Roman"/>
      <family val="1"/>
      <charset val="204"/>
    </font>
    <font>
      <b/>
      <sz val="10"/>
      <name val="Times New Roman"/>
      <family val="1"/>
      <charset val="204"/>
    </font>
    <font>
      <b/>
      <sz val="14"/>
      <color indexed="8"/>
      <name val="Times New Roman"/>
      <family val="1"/>
      <charset val="204"/>
    </font>
    <font>
      <sz val="10"/>
      <color indexed="8"/>
      <name val="Arial"/>
      <family val="2"/>
      <charset val="204"/>
    </font>
    <font>
      <sz val="11"/>
      <name val="Times New Roman"/>
      <family val="1"/>
      <charset val="204"/>
    </font>
    <font>
      <b/>
      <sz val="11"/>
      <name val="Times New Roman"/>
      <family val="1"/>
      <charset val="204"/>
    </font>
    <font>
      <sz val="14"/>
      <color indexed="8"/>
      <name val="Times New Roman"/>
      <family val="1"/>
      <charset val="204"/>
    </font>
    <font>
      <sz val="11"/>
      <color indexed="8"/>
      <name val="Times New Roman"/>
      <family val="1"/>
      <charset val="204"/>
    </font>
    <font>
      <b/>
      <sz val="11"/>
      <color indexed="8"/>
      <name val="Times New Roman"/>
      <family val="1"/>
      <charset val="204"/>
    </font>
    <font>
      <i/>
      <sz val="14"/>
      <color indexed="8"/>
      <name val="Times New Roman"/>
      <family val="1"/>
      <charset val="204"/>
    </font>
    <font>
      <i/>
      <sz val="11"/>
      <name val="Times New Roman"/>
      <family val="1"/>
      <charset val="204"/>
    </font>
    <font>
      <b/>
      <i/>
      <sz val="11"/>
      <name val="Times New Roman"/>
      <family val="1"/>
      <charset val="204"/>
    </font>
    <font>
      <sz val="14"/>
      <name val="Times New Roman"/>
      <family val="1"/>
      <charset val="204"/>
    </font>
    <font>
      <b/>
      <sz val="14"/>
      <name val="Times New Roman"/>
      <family val="1"/>
      <charset val="204"/>
    </font>
    <font>
      <b/>
      <i/>
      <sz val="14"/>
      <color indexed="8"/>
      <name val="Times New Roman"/>
      <family val="1"/>
      <charset val="204"/>
    </font>
    <font>
      <sz val="10"/>
      <name val="Arial Cyr"/>
      <charset val="204"/>
    </font>
    <font>
      <sz val="12"/>
      <name val="Times New Roman"/>
      <family val="1"/>
      <charset val="204"/>
    </font>
    <font>
      <i/>
      <sz val="14"/>
      <name val="Times New Roman"/>
      <family val="1"/>
      <charset val="204"/>
    </font>
    <font>
      <sz val="11"/>
      <color indexed="10"/>
      <name val="Times New Roman"/>
      <family val="1"/>
      <charset val="204"/>
    </font>
    <font>
      <sz val="10"/>
      <name val="Courier New"/>
      <family val="3"/>
      <charset val="204"/>
    </font>
    <font>
      <sz val="10"/>
      <name val="Helv"/>
      <charset val="204"/>
    </font>
    <font>
      <sz val="8"/>
      <name val="Times New Roman"/>
      <family val="1"/>
      <charset val="204"/>
    </font>
    <font>
      <b/>
      <sz val="18"/>
      <name val="Times New Roman"/>
      <family val="1"/>
      <charset val="204"/>
    </font>
    <font>
      <b/>
      <i/>
      <sz val="14"/>
      <name val="Times New Roman"/>
      <family val="1"/>
      <charset val="204"/>
    </font>
    <font>
      <sz val="9"/>
      <name val="Times New Roman"/>
      <family val="1"/>
      <charset val="204"/>
    </font>
    <font>
      <b/>
      <i/>
      <sz val="12"/>
      <name val="Times New Roman"/>
      <family val="1"/>
      <charset val="204"/>
    </font>
    <font>
      <i/>
      <sz val="12"/>
      <name val="Times New Roman"/>
      <family val="1"/>
      <charset val="204"/>
    </font>
    <font>
      <b/>
      <i/>
      <sz val="12"/>
      <name val="Times New Roman CYR"/>
      <charset val="204"/>
    </font>
    <font>
      <b/>
      <i/>
      <sz val="12"/>
      <color indexed="8"/>
      <name val="Times New Roman Cyr"/>
      <charset val="204"/>
    </font>
    <font>
      <sz val="12"/>
      <color indexed="8"/>
      <name val="Times New Roman Cyr"/>
      <charset val="204"/>
    </font>
    <font>
      <sz val="10"/>
      <name val="Times New Roman Cyr"/>
      <charset val="204"/>
    </font>
    <font>
      <b/>
      <sz val="10"/>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0"/>
      <name val="Times New Roman Cyr"/>
      <family val="1"/>
      <charset val="204"/>
    </font>
    <font>
      <b/>
      <sz val="14"/>
      <name val="Times New Roman Cyr"/>
      <charset val="204"/>
    </font>
    <font>
      <b/>
      <sz val="12"/>
      <name val="Times New Roman Cyr"/>
      <charset val="204"/>
    </font>
    <font>
      <sz val="10"/>
      <name val="Arial"/>
      <family val="2"/>
      <charset val="204"/>
    </font>
    <font>
      <b/>
      <sz val="12"/>
      <name val="Times New Roman CYR"/>
    </font>
    <font>
      <b/>
      <sz val="11"/>
      <name val="Times New Roman Cyr"/>
      <family val="1"/>
      <charset val="204"/>
    </font>
    <font>
      <b/>
      <sz val="10"/>
      <name val="Times New Roman CYR"/>
      <charset val="204"/>
    </font>
    <font>
      <sz val="10"/>
      <name val="Times New Roman CYR"/>
    </font>
    <font>
      <b/>
      <sz val="11"/>
      <name val="Times New Roman Cyr"/>
      <charset val="204"/>
    </font>
    <font>
      <b/>
      <sz val="13"/>
      <name val="Times New Roman"/>
      <family val="1"/>
      <charset val="204"/>
    </font>
    <font>
      <b/>
      <sz val="10"/>
      <name val="Arial Cyr"/>
      <family val="2"/>
      <charset val="204"/>
    </font>
    <font>
      <b/>
      <sz val="12"/>
      <name val="Arial Cyr"/>
      <charset val="204"/>
    </font>
    <font>
      <i/>
      <sz val="9"/>
      <name val="Times New Roman"/>
      <family val="1"/>
      <charset val="204"/>
    </font>
    <font>
      <sz val="12"/>
      <color indexed="8"/>
      <name val="Times New Roman"/>
      <family val="1"/>
      <charset val="204"/>
    </font>
    <font>
      <sz val="12"/>
      <color indexed="8"/>
      <name val="Arial Cyr"/>
      <charset val="204"/>
    </font>
    <font>
      <sz val="12"/>
      <name val="Times New Roman"/>
      <charset val="204"/>
    </font>
    <font>
      <b/>
      <sz val="12"/>
      <color indexed="8"/>
      <name val="Times New Roman"/>
      <family val="1"/>
    </font>
    <font>
      <b/>
      <sz val="12"/>
      <color indexed="8"/>
      <name val="Arial Cyr"/>
      <charset val="204"/>
    </font>
    <font>
      <sz val="12"/>
      <color indexed="8"/>
      <name val="Times New Roman"/>
      <family val="1"/>
    </font>
    <font>
      <sz val="12"/>
      <name val="Times New Roman"/>
      <family val="1"/>
    </font>
    <font>
      <sz val="14"/>
      <color theme="1"/>
      <name val="Times New Roman"/>
      <family val="1"/>
      <charset val="204"/>
    </font>
    <font>
      <sz val="10"/>
      <color rgb="FFFF0000"/>
      <name val="Times New Roman"/>
      <family val="1"/>
      <charset val="204"/>
    </font>
    <font>
      <u/>
      <sz val="10"/>
      <color indexed="12"/>
      <name val="Arial Cyr"/>
      <charset val="204"/>
    </font>
    <font>
      <u/>
      <sz val="12"/>
      <color indexed="8"/>
      <name val="Times New Roman"/>
      <family val="1"/>
      <charset val="204"/>
    </font>
    <font>
      <sz val="8"/>
      <color indexed="8"/>
      <name val="Times New Roman"/>
      <family val="1"/>
      <charset val="204"/>
    </font>
    <font>
      <sz val="14"/>
      <color theme="1"/>
      <name val="Calibri"/>
      <family val="2"/>
      <charset val="204"/>
      <scheme val="minor"/>
    </font>
    <font>
      <i/>
      <sz val="12"/>
      <color indexed="8"/>
      <name val="Times New Roman"/>
      <family val="1"/>
      <charset val="204"/>
    </font>
    <font>
      <b/>
      <i/>
      <sz val="12"/>
      <color indexed="8"/>
      <name val="Times New Roman"/>
      <family val="1"/>
    </font>
    <font>
      <b/>
      <i/>
      <sz val="12"/>
      <color indexed="8"/>
      <name val="Times New Roman"/>
      <family val="1"/>
      <charset val="204"/>
    </font>
    <font>
      <sz val="16"/>
      <color indexed="8"/>
      <name val="Times New Roman"/>
      <family val="1"/>
      <charset val="204"/>
    </font>
    <font>
      <b/>
      <sz val="12"/>
      <color indexed="10"/>
      <name val="Times New Roman"/>
      <family val="1"/>
      <charset val="204"/>
    </font>
    <font>
      <sz val="9"/>
      <name val="Times New Roman Cyr"/>
      <charset val="204"/>
    </font>
    <font>
      <b/>
      <u/>
      <sz val="12"/>
      <name val="Times New Roman"/>
      <family val="1"/>
      <charset val="204"/>
    </font>
    <font>
      <sz val="10"/>
      <color theme="1"/>
      <name val="Times New Roman"/>
      <family val="1"/>
      <charset val="204"/>
    </font>
    <font>
      <b/>
      <u/>
      <sz val="12"/>
      <name val="Times New Roman Cyr"/>
      <charset val="204"/>
    </font>
    <font>
      <b/>
      <sz val="16"/>
      <name val="Times New Roman Cyr"/>
      <charset val="204"/>
    </font>
    <font>
      <sz val="12"/>
      <name val="Times New Roman Cyr"/>
      <charset val="204"/>
    </font>
    <font>
      <sz val="12"/>
      <color indexed="63"/>
      <name val="Times New Roman"/>
      <family val="1"/>
      <charset val="204"/>
    </font>
    <font>
      <sz val="12"/>
      <color indexed="10"/>
      <name val="Times New Roman"/>
      <family val="1"/>
    </font>
    <font>
      <sz val="16"/>
      <name val="Arial Cyr"/>
      <charset val="204"/>
    </font>
    <font>
      <sz val="10"/>
      <color indexed="8"/>
      <name val="Arial Cyr"/>
      <charset val="204"/>
    </font>
    <font>
      <i/>
      <sz val="11"/>
      <color indexed="8"/>
      <name val="Times New Roman"/>
      <family val="1"/>
      <charset val="204"/>
    </font>
    <font>
      <sz val="11"/>
      <color rgb="FFFF0000"/>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0">
    <xf numFmtId="0" fontId="0" fillId="0" borderId="0"/>
    <xf numFmtId="0" fontId="1" fillId="0" borderId="0"/>
    <xf numFmtId="0" fontId="6" fillId="0" borderId="0">
      <alignment vertical="top"/>
    </xf>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 fillId="0" borderId="0"/>
    <xf numFmtId="0" fontId="23" fillId="0" borderId="0"/>
    <xf numFmtId="0" fontId="41" fillId="0" borderId="0"/>
    <xf numFmtId="0" fontId="18" fillId="0" borderId="0"/>
    <xf numFmtId="0" fontId="53" fillId="0" borderId="0"/>
    <xf numFmtId="0" fontId="60" fillId="0" borderId="0" applyNumberFormat="0" applyFill="0" applyBorder="0" applyAlignment="0" applyProtection="0">
      <alignment vertical="top"/>
      <protection locked="0"/>
    </xf>
  </cellStyleXfs>
  <cellXfs count="687">
    <xf numFmtId="0" fontId="0" fillId="0" borderId="0" xfId="0"/>
    <xf numFmtId="0" fontId="2" fillId="0" borderId="0" xfId="1" applyFont="1" applyFill="1"/>
    <xf numFmtId="0" fontId="2" fillId="0" borderId="0" xfId="1" applyNumberFormat="1" applyFont="1" applyFill="1" applyAlignment="1" applyProtection="1"/>
    <xf numFmtId="0" fontId="2" fillId="0" borderId="0" xfId="1" applyNumberFormat="1" applyFont="1" applyFill="1" applyBorder="1" applyAlignment="1" applyProtection="1">
      <alignment vertical="center" wrapText="1"/>
    </xf>
    <xf numFmtId="0" fontId="3" fillId="0" borderId="0" xfId="1" applyNumberFormat="1" applyFont="1" applyFill="1" applyAlignment="1" applyProtection="1"/>
    <xf numFmtId="3" fontId="5" fillId="3" borderId="1" xfId="1" applyNumberFormat="1" applyFont="1" applyFill="1" applyBorder="1" applyAlignment="1">
      <alignment vertical="center"/>
    </xf>
    <xf numFmtId="3" fontId="5" fillId="3" borderId="1" xfId="2" applyNumberFormat="1" applyFont="1" applyFill="1" applyBorder="1" applyAlignment="1">
      <alignment vertical="center"/>
    </xf>
    <xf numFmtId="49" fontId="7" fillId="3" borderId="1" xfId="1" applyNumberFormat="1" applyFont="1" applyFill="1" applyBorder="1" applyAlignment="1">
      <alignment horizontal="center" vertical="center" wrapText="1"/>
    </xf>
    <xf numFmtId="0" fontId="8" fillId="3" borderId="1" xfId="1" applyFont="1" applyFill="1" applyBorder="1" applyAlignment="1">
      <alignment horizontal="justify" vertical="center" wrapText="1"/>
    </xf>
    <xf numFmtId="3" fontId="9" fillId="0" borderId="1" xfId="2" applyNumberFormat="1" applyFont="1" applyBorder="1" applyAlignment="1">
      <alignment vertical="center"/>
    </xf>
    <xf numFmtId="0" fontId="7" fillId="0" borderId="1" xfId="1" applyFont="1" applyBorder="1" applyAlignment="1">
      <alignment vertical="center" wrapText="1"/>
    </xf>
    <xf numFmtId="0" fontId="7" fillId="2" borderId="1" xfId="1" applyFont="1" applyFill="1" applyBorder="1" applyAlignment="1">
      <alignment vertical="center" wrapText="1"/>
    </xf>
    <xf numFmtId="49"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49" fontId="2" fillId="0" borderId="0" xfId="1" applyNumberFormat="1" applyFont="1" applyFill="1" applyAlignment="1" applyProtection="1"/>
    <xf numFmtId="164" fontId="10" fillId="0" borderId="1" xfId="2" applyNumberFormat="1" applyFont="1" applyFill="1" applyBorder="1" applyAlignment="1">
      <alignment horizontal="left" vertical="center" wrapText="1"/>
    </xf>
    <xf numFmtId="3" fontId="5" fillId="0" borderId="1" xfId="2" applyNumberFormat="1" applyFont="1" applyFill="1" applyBorder="1" applyAlignment="1">
      <alignment vertical="center"/>
    </xf>
    <xf numFmtId="0" fontId="8" fillId="2" borderId="1" xfId="1" applyFont="1" applyFill="1" applyBorder="1" applyAlignment="1">
      <alignment vertical="center" wrapText="1"/>
    </xf>
    <xf numFmtId="49" fontId="8" fillId="2" borderId="1" xfId="1" applyNumberFormat="1" applyFont="1" applyFill="1" applyBorder="1" applyAlignment="1">
      <alignment horizontal="center" vertical="center" wrapText="1"/>
    </xf>
    <xf numFmtId="3" fontId="9" fillId="0" borderId="1" xfId="2" applyNumberFormat="1" applyFont="1" applyFill="1" applyBorder="1" applyAlignment="1">
      <alignment vertical="center"/>
    </xf>
    <xf numFmtId="0" fontId="8" fillId="0" borderId="1" xfId="1" applyFont="1" applyBorder="1" applyAlignment="1">
      <alignment vertical="center" wrapText="1"/>
    </xf>
    <xf numFmtId="3" fontId="5" fillId="4" borderId="1" xfId="2" applyNumberFormat="1" applyFont="1" applyFill="1" applyBorder="1" applyAlignment="1">
      <alignment vertical="center"/>
    </xf>
    <xf numFmtId="164" fontId="11" fillId="4" borderId="1" xfId="2" applyNumberFormat="1" applyFont="1" applyFill="1" applyBorder="1" applyAlignment="1">
      <alignment vertical="center" wrapText="1"/>
    </xf>
    <xf numFmtId="0" fontId="8" fillId="4" borderId="1" xfId="1" applyFont="1" applyFill="1" applyBorder="1" applyAlignment="1">
      <alignment vertical="center" wrapText="1"/>
    </xf>
    <xf numFmtId="49" fontId="8" fillId="4" borderId="1" xfId="1" applyNumberFormat="1" applyFont="1" applyFill="1" applyBorder="1" applyAlignment="1">
      <alignment horizontal="center" vertical="center" wrapText="1"/>
    </xf>
    <xf numFmtId="0" fontId="8" fillId="4" borderId="1" xfId="1" applyFont="1" applyFill="1" applyBorder="1" applyAlignment="1">
      <alignment horizontal="center" vertical="center" wrapText="1"/>
    </xf>
    <xf numFmtId="164" fontId="11" fillId="3" borderId="1" xfId="2" applyNumberFormat="1" applyFont="1" applyFill="1" applyBorder="1" applyAlignment="1">
      <alignment vertical="center" wrapText="1"/>
    </xf>
    <xf numFmtId="0" fontId="8" fillId="3" borderId="1" xfId="1"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3" fontId="9" fillId="2" borderId="1" xfId="2" applyNumberFormat="1" applyFont="1" applyFill="1" applyBorder="1" applyAlignment="1">
      <alignment vertical="center"/>
    </xf>
    <xf numFmtId="164" fontId="7" fillId="2" borderId="1" xfId="2" applyNumberFormat="1" applyFont="1" applyFill="1" applyBorder="1" applyAlignment="1">
      <alignment horizontal="left" vertical="center" wrapText="1"/>
    </xf>
    <xf numFmtId="3" fontId="12" fillId="5" borderId="1" xfId="2" applyNumberFormat="1" applyFont="1" applyFill="1" applyBorder="1" applyAlignment="1">
      <alignment vertical="center"/>
    </xf>
    <xf numFmtId="0" fontId="13" fillId="5" borderId="1" xfId="1" applyFont="1" applyFill="1" applyBorder="1" applyAlignment="1">
      <alignment vertical="center" wrapText="1"/>
    </xf>
    <xf numFmtId="49" fontId="13" fillId="5" borderId="1" xfId="1" applyNumberFormat="1" applyFont="1" applyFill="1" applyBorder="1" applyAlignment="1">
      <alignment horizontal="center" vertical="center" wrapText="1"/>
    </xf>
    <xf numFmtId="49" fontId="14" fillId="5" borderId="1" xfId="1" applyNumberFormat="1" applyFont="1" applyFill="1" applyBorder="1" applyAlignment="1">
      <alignment horizontal="center" vertical="center" wrapText="1"/>
    </xf>
    <xf numFmtId="0" fontId="7" fillId="4" borderId="1" xfId="1" applyFont="1" applyFill="1" applyBorder="1" applyAlignment="1">
      <alignment vertical="center" wrapText="1"/>
    </xf>
    <xf numFmtId="3" fontId="15" fillId="0" borderId="1" xfId="2" applyNumberFormat="1" applyFont="1" applyBorder="1" applyAlignment="1">
      <alignment vertical="center"/>
    </xf>
    <xf numFmtId="164" fontId="10" fillId="4" borderId="1" xfId="2" applyNumberFormat="1" applyFont="1" applyFill="1" applyBorder="1" applyAlignment="1">
      <alignment vertical="center" wrapText="1"/>
    </xf>
    <xf numFmtId="164" fontId="10" fillId="2" borderId="1" xfId="2" applyNumberFormat="1" applyFont="1" applyFill="1" applyBorder="1" applyAlignment="1">
      <alignment vertical="center" wrapText="1"/>
    </xf>
    <xf numFmtId="164" fontId="7" fillId="2" borderId="1" xfId="2" applyNumberFormat="1" applyFont="1" applyFill="1" applyBorder="1" applyAlignment="1">
      <alignment vertical="center" wrapText="1"/>
    </xf>
    <xf numFmtId="3" fontId="16" fillId="4" borderId="1" xfId="2" applyNumberFormat="1" applyFont="1" applyFill="1" applyBorder="1" applyAlignment="1">
      <alignment vertical="center"/>
    </xf>
    <xf numFmtId="3" fontId="15" fillId="2" borderId="1" xfId="2" applyNumberFormat="1" applyFont="1" applyFill="1" applyBorder="1" applyAlignment="1">
      <alignment vertical="center"/>
    </xf>
    <xf numFmtId="0" fontId="15" fillId="2" borderId="1" xfId="1" applyFont="1" applyFill="1" applyBorder="1" applyAlignment="1">
      <alignment vertical="center" wrapText="1"/>
    </xf>
    <xf numFmtId="3" fontId="16" fillId="4" borderId="1" xfId="1" applyNumberFormat="1" applyFont="1" applyFill="1" applyBorder="1" applyAlignment="1">
      <alignment vertical="center" wrapText="1"/>
    </xf>
    <xf numFmtId="164" fontId="11" fillId="3" borderId="1" xfId="2" applyNumberFormat="1" applyFont="1" applyFill="1" applyBorder="1">
      <alignment vertical="top"/>
    </xf>
    <xf numFmtId="164" fontId="11" fillId="3" borderId="1" xfId="2" applyNumberFormat="1" applyFont="1" applyFill="1" applyBorder="1" applyAlignment="1">
      <alignment vertical="center"/>
    </xf>
    <xf numFmtId="3" fontId="12" fillId="2" borderId="1" xfId="2" applyNumberFormat="1" applyFont="1" applyFill="1" applyBorder="1" applyAlignment="1">
      <alignment vertical="center"/>
    </xf>
    <xf numFmtId="164" fontId="10" fillId="6" borderId="1" xfId="2" applyNumberFormat="1" applyFont="1" applyFill="1" applyBorder="1" applyAlignment="1">
      <alignment vertical="center" wrapText="1"/>
    </xf>
    <xf numFmtId="0" fontId="7" fillId="2" borderId="1" xfId="3" applyFont="1" applyFill="1" applyBorder="1" applyAlignment="1">
      <alignment vertical="center" wrapText="1"/>
    </xf>
    <xf numFmtId="0" fontId="7" fillId="2" borderId="1" xfId="1" applyFont="1" applyFill="1" applyBorder="1" applyAlignment="1">
      <alignment horizontal="left" vertical="center" wrapText="1"/>
    </xf>
    <xf numFmtId="49" fontId="8" fillId="4" borderId="1" xfId="1" applyNumberFormat="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3" fontId="15" fillId="2" borderId="1" xfId="1" applyNumberFormat="1" applyFont="1" applyFill="1" applyBorder="1" applyAlignment="1">
      <alignment vertical="center" wrapText="1"/>
    </xf>
    <xf numFmtId="0" fontId="8" fillId="4" borderId="1" xfId="1" applyFont="1" applyFill="1" applyBorder="1" applyAlignment="1">
      <alignment horizontal="justify" vertical="center" wrapText="1"/>
    </xf>
    <xf numFmtId="164" fontId="11" fillId="4" borderId="1" xfId="2" applyNumberFormat="1" applyFont="1" applyFill="1" applyBorder="1">
      <alignment vertical="top"/>
    </xf>
    <xf numFmtId="0" fontId="2" fillId="0" borderId="0" xfId="1" applyFont="1" applyFill="1" applyAlignment="1">
      <alignment vertical="center"/>
    </xf>
    <xf numFmtId="0" fontId="2" fillId="0" borderId="0" xfId="1" applyNumberFormat="1" applyFont="1" applyFill="1" applyAlignment="1" applyProtection="1">
      <alignment vertical="center"/>
    </xf>
    <xf numFmtId="0" fontId="7" fillId="0" borderId="1" xfId="1" applyFont="1" applyBorder="1" applyAlignment="1">
      <alignment horizontal="center" vertical="center" wrapText="1"/>
    </xf>
    <xf numFmtId="0" fontId="19" fillId="0" borderId="2" xfId="1" applyNumberFormat="1" applyFont="1" applyFill="1" applyBorder="1" applyAlignment="1" applyProtection="1">
      <alignment horizontal="center" vertical="center" wrapText="1"/>
    </xf>
    <xf numFmtId="0" fontId="7" fillId="0" borderId="2" xfId="1" applyFont="1" applyBorder="1" applyAlignment="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xf numFmtId="0" fontId="16" fillId="0" borderId="0" xfId="1" applyNumberFormat="1" applyFont="1" applyFill="1" applyBorder="1" applyAlignment="1" applyProtection="1">
      <alignment horizontal="center" vertical="top"/>
    </xf>
    <xf numFmtId="0" fontId="2" fillId="0" borderId="0" xfId="1" applyFont="1" applyFill="1" applyBorder="1" applyAlignment="1">
      <alignment horizontal="center"/>
    </xf>
    <xf numFmtId="0" fontId="2" fillId="0" borderId="6" xfId="1" applyFont="1" applyFill="1" applyBorder="1" applyAlignment="1">
      <alignment horizontal="center"/>
    </xf>
    <xf numFmtId="0" fontId="16" fillId="0" borderId="6" xfId="1" applyNumberFormat="1" applyFont="1" applyFill="1" applyBorder="1" applyAlignment="1" applyProtection="1">
      <alignment horizontal="center"/>
    </xf>
    <xf numFmtId="0" fontId="16" fillId="0" borderId="6" xfId="1" applyNumberFormat="1" applyFont="1" applyFill="1" applyBorder="1" applyAlignment="1" applyProtection="1">
      <alignment horizontal="center" vertical="top"/>
    </xf>
    <xf numFmtId="0" fontId="16" fillId="0" borderId="0" xfId="1" applyNumberFormat="1" applyFont="1" applyFill="1" applyAlignment="1" applyProtection="1">
      <alignment horizontal="center"/>
    </xf>
    <xf numFmtId="0" fontId="2" fillId="0" borderId="0" xfId="1" applyFont="1" applyFill="1" applyAlignment="1">
      <alignment horizontal="center"/>
    </xf>
    <xf numFmtId="0" fontId="2" fillId="2" borderId="0" xfId="1" applyFont="1" applyFill="1"/>
    <xf numFmtId="0" fontId="2" fillId="2" borderId="2" xfId="1" applyNumberFormat="1" applyFont="1" applyFill="1" applyBorder="1" applyAlignment="1" applyProtection="1">
      <alignment horizontal="center"/>
    </xf>
    <xf numFmtId="0" fontId="2" fillId="3" borderId="1" xfId="1" applyNumberFormat="1" applyFont="1" applyFill="1" applyBorder="1" applyAlignment="1" applyProtection="1">
      <alignment vertical="center"/>
    </xf>
    <xf numFmtId="49" fontId="16" fillId="3" borderId="1" xfId="1" applyNumberFormat="1" applyFont="1" applyFill="1" applyBorder="1" applyAlignment="1">
      <alignment horizontal="center" vertical="center" wrapText="1"/>
    </xf>
    <xf numFmtId="0" fontId="16" fillId="3" borderId="1" xfId="1" applyFont="1" applyFill="1" applyBorder="1" applyAlignment="1">
      <alignment horizontal="center" vertical="center" wrapText="1"/>
    </xf>
    <xf numFmtId="3" fontId="5" fillId="6" borderId="1" xfId="2" applyNumberFormat="1" applyFont="1" applyFill="1" applyBorder="1" applyAlignment="1">
      <alignment vertical="center"/>
    </xf>
    <xf numFmtId="0" fontId="2" fillId="2" borderId="0" xfId="1" applyFont="1" applyFill="1" applyAlignment="1">
      <alignment vertical="center"/>
    </xf>
    <xf numFmtId="0" fontId="2" fillId="4" borderId="1" xfId="1" applyNumberFormat="1" applyFont="1" applyFill="1" applyBorder="1" applyAlignment="1" applyProtection="1"/>
    <xf numFmtId="49" fontId="16" fillId="4" borderId="1" xfId="1" applyNumberFormat="1" applyFont="1" applyFill="1" applyBorder="1" applyAlignment="1">
      <alignment horizontal="center" vertical="center" wrapText="1"/>
    </xf>
    <xf numFmtId="0" fontId="16" fillId="4" borderId="1" xfId="1" applyFont="1" applyFill="1" applyBorder="1" applyAlignment="1">
      <alignment horizontal="justify" vertical="center" wrapText="1"/>
    </xf>
    <xf numFmtId="49" fontId="2" fillId="2" borderId="1" xfId="1" applyNumberFormat="1" applyFont="1" applyFill="1" applyBorder="1" applyAlignment="1" applyProtection="1">
      <alignment horizontal="center" vertical="center"/>
    </xf>
    <xf numFmtId="49" fontId="16" fillId="2" borderId="1"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3" fontId="9" fillId="6" borderId="1" xfId="2" applyNumberFormat="1" applyFont="1" applyFill="1" applyBorder="1" applyAlignment="1">
      <alignment vertical="center"/>
    </xf>
    <xf numFmtId="0" fontId="16" fillId="4" borderId="1" xfId="1" applyFont="1" applyFill="1" applyBorder="1" applyAlignment="1">
      <alignment vertical="center" wrapText="1"/>
    </xf>
    <xf numFmtId="0" fontId="14" fillId="5" borderId="1" xfId="1" applyFont="1" applyFill="1" applyBorder="1" applyAlignment="1">
      <alignment horizontal="center" vertical="center" wrapText="1"/>
    </xf>
    <xf numFmtId="0" fontId="16" fillId="4" borderId="1" xfId="1" applyFont="1" applyFill="1" applyBorder="1" applyAlignment="1">
      <alignment horizontal="center" vertical="center" wrapText="1"/>
    </xf>
    <xf numFmtId="3" fontId="5" fillId="4" borderId="1" xfId="2" applyNumberFormat="1" applyFont="1" applyFill="1" applyBorder="1" applyAlignment="1">
      <alignment horizontal="right" vertical="center"/>
    </xf>
    <xf numFmtId="49" fontId="15" fillId="2" borderId="1" xfId="1" applyNumberFormat="1" applyFont="1" applyFill="1" applyBorder="1" applyAlignment="1">
      <alignment horizontal="left" vertical="center" wrapText="1"/>
    </xf>
    <xf numFmtId="3" fontId="15" fillId="2" borderId="1" xfId="1"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xf>
    <xf numFmtId="49" fontId="16" fillId="4" borderId="1" xfId="1" applyNumberFormat="1" applyFont="1" applyFill="1" applyBorder="1" applyAlignment="1">
      <alignment horizontal="left" vertical="center" wrapText="1"/>
    </xf>
    <xf numFmtId="0" fontId="15" fillId="0" borderId="1" xfId="1" applyFont="1" applyBorder="1" applyAlignment="1">
      <alignment vertical="center" wrapText="1"/>
    </xf>
    <xf numFmtId="49" fontId="2" fillId="3" borderId="1" xfId="1" applyNumberFormat="1" applyFont="1" applyFill="1" applyBorder="1" applyAlignment="1" applyProtection="1"/>
    <xf numFmtId="49" fontId="2" fillId="5" borderId="1" xfId="1" applyNumberFormat="1" applyFont="1" applyFill="1" applyBorder="1" applyAlignment="1" applyProtection="1">
      <alignment horizontal="center" vertical="center"/>
    </xf>
    <xf numFmtId="3" fontId="9" fillId="4" borderId="1" xfId="2" applyNumberFormat="1" applyFont="1" applyFill="1" applyBorder="1" applyAlignment="1">
      <alignment vertical="center"/>
    </xf>
    <xf numFmtId="3" fontId="12" fillId="6" borderId="1" xfId="2" applyNumberFormat="1" applyFont="1" applyFill="1" applyBorder="1" applyAlignment="1">
      <alignment vertical="center"/>
    </xf>
    <xf numFmtId="49" fontId="2" fillId="3" borderId="1" xfId="1" applyNumberFormat="1" applyFont="1" applyFill="1" applyBorder="1" applyAlignment="1" applyProtection="1">
      <alignment horizontal="center" vertical="center"/>
    </xf>
    <xf numFmtId="3" fontId="17" fillId="6" borderId="1" xfId="2" applyNumberFormat="1" applyFont="1" applyFill="1" applyBorder="1" applyAlignment="1">
      <alignment vertical="center"/>
    </xf>
    <xf numFmtId="0" fontId="15" fillId="2" borderId="1" xfId="1" applyFont="1" applyFill="1" applyBorder="1" applyAlignment="1">
      <alignment wrapText="1"/>
    </xf>
    <xf numFmtId="49" fontId="8" fillId="5" borderId="1" xfId="1" applyNumberFormat="1" applyFont="1" applyFill="1" applyBorder="1" applyAlignment="1">
      <alignment horizontal="center" vertical="center" wrapText="1"/>
    </xf>
    <xf numFmtId="49" fontId="15" fillId="4" borderId="1" xfId="1" applyNumberFormat="1" applyFont="1" applyFill="1" applyBorder="1" applyAlignment="1">
      <alignment horizontal="center" vertical="center" wrapText="1"/>
    </xf>
    <xf numFmtId="3" fontId="9" fillId="2" borderId="1" xfId="1" applyNumberFormat="1" applyFont="1" applyFill="1" applyBorder="1" applyAlignment="1">
      <alignment vertical="center"/>
    </xf>
    <xf numFmtId="3" fontId="15" fillId="2" borderId="1" xfId="1" applyNumberFormat="1" applyFont="1" applyFill="1" applyBorder="1" applyAlignment="1">
      <alignment vertical="center"/>
    </xf>
    <xf numFmtId="0" fontId="16" fillId="2" borderId="1" xfId="1" applyFont="1" applyFill="1" applyBorder="1" applyAlignment="1">
      <alignment vertical="center" wrapText="1"/>
    </xf>
    <xf numFmtId="3" fontId="5" fillId="2" borderId="1" xfId="2" applyNumberFormat="1" applyFont="1" applyFill="1" applyBorder="1" applyAlignment="1">
      <alignment vertical="center"/>
    </xf>
    <xf numFmtId="49" fontId="2" fillId="6" borderId="1" xfId="1" applyNumberFormat="1" applyFont="1" applyFill="1" applyBorder="1" applyAlignment="1" applyProtection="1"/>
    <xf numFmtId="0" fontId="15" fillId="6" borderId="1" xfId="1" applyFont="1" applyFill="1" applyBorder="1" applyAlignment="1">
      <alignment horizontal="center" vertical="center" wrapText="1"/>
    </xf>
    <xf numFmtId="49" fontId="15" fillId="6" borderId="1" xfId="1" applyNumberFormat="1" applyFont="1" applyFill="1" applyBorder="1" applyAlignment="1">
      <alignment horizontal="center" vertical="center" wrapText="1"/>
    </xf>
    <xf numFmtId="0" fontId="16" fillId="6" borderId="1" xfId="1" applyFont="1" applyFill="1" applyBorder="1" applyAlignment="1">
      <alignment horizontal="justify" vertical="center" wrapText="1"/>
    </xf>
    <xf numFmtId="0" fontId="2" fillId="2" borderId="0" xfId="1" applyNumberFormat="1" applyFont="1" applyFill="1" applyAlignment="1" applyProtection="1"/>
    <xf numFmtId="0" fontId="2" fillId="2" borderId="0" xfId="1" applyNumberFormat="1" applyFont="1" applyFill="1" applyBorder="1" applyAlignment="1" applyProtection="1">
      <alignment horizontal="left" vertical="center" wrapText="1"/>
    </xf>
    <xf numFmtId="0" fontId="3" fillId="2" borderId="0" xfId="1" applyNumberFormat="1" applyFont="1" applyFill="1" applyAlignment="1" applyProtection="1"/>
    <xf numFmtId="0" fontId="19" fillId="2" borderId="0" xfId="1" applyNumberFormat="1" applyFont="1" applyFill="1" applyBorder="1" applyAlignment="1" applyProtection="1">
      <alignment horizontal="left" vertical="center" wrapText="1"/>
    </xf>
    <xf numFmtId="0" fontId="2" fillId="2" borderId="0" xfId="1" applyFont="1" applyFill="1" applyAlignment="1">
      <alignment horizontal="left"/>
    </xf>
    <xf numFmtId="0" fontId="1" fillId="0" borderId="0" xfId="1" applyFill="1"/>
    <xf numFmtId="0" fontId="24" fillId="0" borderId="6" xfId="1" applyNumberFormat="1" applyFont="1" applyFill="1" applyBorder="1" applyAlignment="1" applyProtection="1">
      <alignment vertical="center"/>
    </xf>
    <xf numFmtId="0" fontId="27" fillId="0" borderId="0" xfId="1" applyNumberFormat="1" applyFont="1" applyFill="1" applyAlignment="1" applyProtection="1"/>
    <xf numFmtId="0" fontId="27" fillId="0" borderId="0" xfId="1" applyFont="1" applyFill="1"/>
    <xf numFmtId="0" fontId="7" fillId="0" borderId="2"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0" fontId="1" fillId="0" borderId="0" xfId="1" applyFont="1" applyFill="1" applyAlignment="1" applyProtection="1"/>
    <xf numFmtId="49"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0" fontId="2" fillId="0" borderId="0" xfId="1" applyNumberFormat="1" applyFont="1" applyFill="1" applyAlignment="1" applyProtection="1">
      <alignment vertical="top"/>
    </xf>
    <xf numFmtId="0" fontId="1" fillId="0" borderId="0" xfId="1" applyFill="1" applyAlignment="1">
      <alignment vertical="top"/>
    </xf>
    <xf numFmtId="49" fontId="28" fillId="0" borderId="1" xfId="1" applyNumberFormat="1" applyFont="1" applyFill="1" applyBorder="1" applyAlignment="1">
      <alignment horizontal="center" vertical="center" wrapText="1"/>
    </xf>
    <xf numFmtId="0" fontId="28" fillId="0" borderId="1" xfId="1" applyFont="1" applyFill="1" applyBorder="1" applyAlignment="1">
      <alignment horizontal="left" vertical="center" wrapText="1"/>
    </xf>
    <xf numFmtId="3" fontId="19"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19" fillId="0" borderId="1" xfId="1" applyFont="1" applyFill="1" applyBorder="1" applyAlignment="1">
      <alignment horizontal="left" vertical="center" wrapText="1"/>
    </xf>
    <xf numFmtId="3" fontId="28" fillId="0" borderId="1" xfId="1" applyNumberFormat="1" applyFont="1" applyFill="1" applyBorder="1" applyAlignment="1">
      <alignment horizontal="center" vertical="center" wrapText="1"/>
    </xf>
    <xf numFmtId="0" fontId="2" fillId="0" borderId="0" xfId="1" applyFont="1" applyFill="1" applyAlignment="1">
      <alignment vertical="top"/>
    </xf>
    <xf numFmtId="3" fontId="29"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49" fontId="30" fillId="0" borderId="1" xfId="1" applyNumberFormat="1" applyFont="1" applyFill="1" applyBorder="1" applyAlignment="1">
      <alignment horizontal="center" vertical="center"/>
    </xf>
    <xf numFmtId="0" fontId="30" fillId="0" borderId="1" xfId="1" applyFont="1" applyFill="1" applyBorder="1" applyAlignment="1">
      <alignment horizontal="left" vertical="center" wrapText="1"/>
    </xf>
    <xf numFmtId="0" fontId="27" fillId="0" borderId="0" xfId="1" applyNumberFormat="1" applyFont="1" applyFill="1" applyAlignment="1" applyProtection="1">
      <alignment vertical="top"/>
    </xf>
    <xf numFmtId="0" fontId="27" fillId="0" borderId="0" xfId="1" applyFont="1" applyFill="1" applyAlignment="1">
      <alignment vertical="top"/>
    </xf>
    <xf numFmtId="49" fontId="29" fillId="0" borderId="1" xfId="1" applyNumberFormat="1" applyFont="1" applyFill="1" applyBorder="1" applyAlignment="1">
      <alignment horizontal="center" vertical="center" wrapText="1"/>
    </xf>
    <xf numFmtId="0" fontId="29" fillId="0" borderId="1" xfId="1" applyFont="1" applyFill="1" applyBorder="1" applyAlignment="1">
      <alignment horizontal="left" vertical="center" wrapText="1"/>
    </xf>
    <xf numFmtId="49" fontId="31" fillId="0" borderId="1" xfId="1" applyNumberFormat="1" applyFont="1" applyFill="1" applyBorder="1" applyAlignment="1">
      <alignment horizontal="center" vertical="center" wrapText="1"/>
    </xf>
    <xf numFmtId="0" fontId="31" fillId="0" borderId="1" xfId="1" applyFont="1" applyFill="1" applyBorder="1" applyAlignment="1">
      <alignment horizontal="left" vertical="center" wrapText="1"/>
    </xf>
    <xf numFmtId="49" fontId="32" fillId="0" borderId="1" xfId="1" applyNumberFormat="1" applyFont="1" applyFill="1" applyBorder="1" applyAlignment="1">
      <alignment horizontal="center" vertical="center" wrapText="1"/>
    </xf>
    <xf numFmtId="164" fontId="27" fillId="0" borderId="0" xfId="1" applyNumberFormat="1" applyFont="1" applyFill="1" applyBorder="1" applyAlignment="1" applyProtection="1">
      <alignment vertical="top"/>
    </xf>
    <xf numFmtId="0" fontId="33" fillId="0" borderId="0" xfId="1" applyFont="1" applyFill="1"/>
    <xf numFmtId="0" fontId="33" fillId="0" borderId="0" xfId="1" applyFont="1" applyFill="1" applyAlignment="1">
      <alignment horizontal="center"/>
    </xf>
    <xf numFmtId="0" fontId="7" fillId="0" borderId="0" xfId="1" applyNumberFormat="1" applyFont="1" applyFill="1" applyBorder="1" applyAlignment="1" applyProtection="1">
      <alignment horizontal="left" vertical="top"/>
    </xf>
    <xf numFmtId="0" fontId="7" fillId="0" borderId="0" xfId="1" applyNumberFormat="1" applyFont="1" applyFill="1" applyBorder="1" applyAlignment="1" applyProtection="1">
      <alignment vertical="top" wrapText="1"/>
    </xf>
    <xf numFmtId="164" fontId="7" fillId="0" borderId="0" xfId="1" applyNumberFormat="1" applyFont="1" applyFill="1" applyBorder="1" applyAlignment="1" applyProtection="1">
      <alignment horizontal="right" vertical="center"/>
    </xf>
    <xf numFmtId="0" fontId="7" fillId="0" borderId="0" xfId="1" applyNumberFormat="1" applyFont="1" applyFill="1" applyBorder="1" applyAlignment="1" applyProtection="1"/>
    <xf numFmtId="0" fontId="33" fillId="0" borderId="0" xfId="1" applyFont="1" applyFill="1" applyAlignment="1">
      <alignment horizontal="left"/>
    </xf>
    <xf numFmtId="49" fontId="3" fillId="7" borderId="1" xfId="1" applyNumberFormat="1" applyFont="1" applyFill="1" applyBorder="1" applyAlignment="1">
      <alignment horizontal="center" vertical="center" wrapText="1"/>
    </xf>
    <xf numFmtId="0" fontId="3" fillId="7" borderId="1" xfId="1" applyFont="1" applyFill="1" applyBorder="1" applyAlignment="1">
      <alignment horizontal="center" vertical="center" wrapText="1"/>
    </xf>
    <xf numFmtId="49" fontId="8" fillId="8" borderId="1" xfId="1" applyNumberFormat="1" applyFont="1" applyFill="1" applyBorder="1" applyAlignment="1">
      <alignment horizontal="center" vertical="center" wrapText="1"/>
    </xf>
    <xf numFmtId="0" fontId="3" fillId="8" borderId="1" xfId="1" applyFont="1" applyFill="1" applyBorder="1" applyAlignment="1">
      <alignment horizontal="left" vertical="center" wrapText="1"/>
    </xf>
    <xf numFmtId="0" fontId="2" fillId="0" borderId="0" xfId="0" applyNumberFormat="1" applyFont="1" applyFill="1" applyAlignment="1" applyProtection="1"/>
    <xf numFmtId="0" fontId="2" fillId="0" borderId="0" xfId="0" applyFont="1" applyFill="1"/>
    <xf numFmtId="0" fontId="2" fillId="0" borderId="0" xfId="0" applyNumberFormat="1" applyFont="1" applyFill="1" applyBorder="1" applyAlignment="1" applyProtection="1"/>
    <xf numFmtId="0" fontId="2"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2" fillId="0" borderId="0" xfId="0" applyNumberFormat="1" applyFont="1" applyFill="1" applyAlignment="1" applyProtection="1">
      <alignment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4" fontId="11" fillId="3" borderId="1" xfId="2" applyNumberFormat="1" applyFont="1" applyFill="1" applyBorder="1" applyAlignment="1">
      <alignment horizontal="left" vertical="center"/>
    </xf>
    <xf numFmtId="164" fontId="34" fillId="3" borderId="1" xfId="2" applyNumberFormat="1" applyFont="1" applyFill="1" applyBorder="1" applyAlignment="1">
      <alignment vertical="center"/>
    </xf>
    <xf numFmtId="0" fontId="2" fillId="0" borderId="0" xfId="0" applyFont="1" applyFill="1" applyAlignment="1">
      <alignment vertical="center"/>
    </xf>
    <xf numFmtId="164" fontId="34" fillId="3" borderId="1" xfId="2" applyNumberFormat="1" applyFont="1" applyFill="1" applyBorder="1">
      <alignment vertical="top"/>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164" fontId="11" fillId="4" borderId="1" xfId="2" applyNumberFormat="1" applyFont="1" applyFill="1" applyBorder="1" applyAlignment="1">
      <alignment horizontal="left" vertical="center"/>
    </xf>
    <xf numFmtId="164" fontId="34" fillId="4" borderId="1" xfId="2" applyNumberFormat="1" applyFont="1" applyFill="1" applyBorder="1">
      <alignment vertical="top"/>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164" fontId="10" fillId="0" borderId="1" xfId="2" applyNumberFormat="1" applyFont="1" applyBorder="1" applyAlignment="1">
      <alignment horizontal="left" vertical="center"/>
    </xf>
    <xf numFmtId="164" fontId="34" fillId="0" borderId="1" xfId="2" applyNumberFormat="1" applyFont="1" applyBorder="1">
      <alignment vertical="top"/>
    </xf>
    <xf numFmtId="3" fontId="9" fillId="0" borderId="1" xfId="2" applyNumberFormat="1" applyFont="1" applyBorder="1" applyAlignment="1">
      <alignment horizontal="right" vertical="center"/>
    </xf>
    <xf numFmtId="164" fontId="10" fillId="0" borderId="1" xfId="2" applyNumberFormat="1"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5" fillId="2" borderId="1" xfId="0" applyFont="1" applyFill="1" applyBorder="1" applyAlignment="1">
      <alignment horizontal="right" vertical="center" wrapText="1"/>
    </xf>
    <xf numFmtId="49" fontId="7"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3" fontId="5" fillId="0" borderId="1" xfId="2" applyNumberFormat="1" applyFont="1" applyBorder="1" applyAlignment="1">
      <alignment vertical="center"/>
    </xf>
    <xf numFmtId="0" fontId="7" fillId="0" borderId="1" xfId="0" applyFont="1" applyBorder="1" applyAlignment="1">
      <alignment vertical="center" wrapText="1"/>
    </xf>
    <xf numFmtId="164" fontId="35" fillId="0" borderId="1" xfId="2" applyNumberFormat="1" applyFont="1" applyBorder="1">
      <alignment vertical="top"/>
    </xf>
    <xf numFmtId="0" fontId="8" fillId="2" borderId="1" xfId="0" applyFont="1" applyFill="1" applyBorder="1" applyAlignment="1">
      <alignment vertical="center" wrapText="1"/>
    </xf>
    <xf numFmtId="3" fontId="15" fillId="2" borderId="1" xfId="0" applyNumberFormat="1" applyFont="1" applyFill="1" applyBorder="1" applyAlignment="1">
      <alignment vertical="center" wrapText="1"/>
    </xf>
    <xf numFmtId="0" fontId="15" fillId="2" borderId="1" xfId="0" applyFont="1" applyFill="1" applyBorder="1" applyAlignment="1">
      <alignment vertical="center" wrapText="1"/>
    </xf>
    <xf numFmtId="164" fontId="11" fillId="2" borderId="1" xfId="2" applyNumberFormat="1" applyFont="1" applyFill="1" applyBorder="1" applyAlignment="1">
      <alignment horizontal="left" vertical="center"/>
    </xf>
    <xf numFmtId="164" fontId="34" fillId="2" borderId="1" xfId="2" applyNumberFormat="1" applyFont="1" applyFill="1" applyBorder="1">
      <alignment vertical="top"/>
    </xf>
    <xf numFmtId="164" fontId="7" fillId="0" borderId="1" xfId="2" applyNumberFormat="1" applyFont="1" applyBorder="1" applyAlignment="1">
      <alignment horizontal="left" vertical="center" wrapText="1"/>
    </xf>
    <xf numFmtId="164" fontId="35" fillId="2" borderId="1" xfId="2" applyNumberFormat="1" applyFont="1" applyFill="1" applyBorder="1" applyAlignment="1">
      <alignment horizontal="center" vertical="center"/>
    </xf>
    <xf numFmtId="0" fontId="13" fillId="2" borderId="1" xfId="0" applyFont="1" applyFill="1" applyBorder="1" applyAlignment="1">
      <alignment vertical="center" wrapText="1"/>
    </xf>
    <xf numFmtId="164" fontId="35" fillId="2" borderId="1" xfId="2" applyNumberFormat="1" applyFont="1" applyFill="1" applyBorder="1">
      <alignment vertical="top"/>
    </xf>
    <xf numFmtId="49" fontId="35" fillId="2" borderId="1" xfId="2" applyNumberFormat="1" applyFont="1" applyFill="1" applyBorder="1" applyAlignment="1">
      <alignment horizontal="center" vertical="center"/>
    </xf>
    <xf numFmtId="0" fontId="20" fillId="2" borderId="1" xfId="0" applyFont="1" applyFill="1" applyBorder="1" applyAlignment="1">
      <alignment vertic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3" fillId="6" borderId="1" xfId="0" applyFont="1" applyFill="1" applyBorder="1" applyAlignment="1">
      <alignment horizontal="justify"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8" fillId="0" borderId="0" xfId="0" applyFont="1" applyBorder="1" applyAlignment="1">
      <alignment horizontal="justify" vertical="center" wrapText="1"/>
    </xf>
    <xf numFmtId="164" fontId="36" fillId="0" borderId="0" xfId="0" applyNumberFormat="1" applyFont="1" applyBorder="1" applyAlignment="1">
      <alignment vertical="justify"/>
    </xf>
    <xf numFmtId="0" fontId="0" fillId="0" borderId="0" xfId="0" applyFont="1"/>
    <xf numFmtId="0" fontId="38" fillId="0" borderId="0" xfId="0" applyFont="1" applyAlignment="1">
      <alignment horizontal="center" vertical="center" wrapText="1"/>
    </xf>
    <xf numFmtId="0" fontId="0" fillId="2" borderId="0" xfId="0" applyFont="1" applyFill="1" applyBorder="1"/>
    <xf numFmtId="0" fontId="24" fillId="0" borderId="0" xfId="0" applyNumberFormat="1" applyFont="1" applyFill="1" applyBorder="1" applyAlignment="1" applyProtection="1">
      <alignment horizontal="right" vertical="center"/>
    </xf>
    <xf numFmtId="0" fontId="2" fillId="0" borderId="0" xfId="0" applyFont="1" applyAlignment="1">
      <alignment horizontal="right"/>
    </xf>
    <xf numFmtId="0" fontId="40" fillId="0" borderId="1" xfId="0" applyFont="1" applyBorder="1" applyAlignment="1">
      <alignment horizontal="right"/>
    </xf>
    <xf numFmtId="0" fontId="3" fillId="0" borderId="1" xfId="26" applyFont="1" applyBorder="1" applyAlignment="1">
      <alignment horizontal="right"/>
    </xf>
    <xf numFmtId="0" fontId="3" fillId="0" borderId="4" xfId="26" applyFont="1" applyBorder="1" applyAlignment="1">
      <alignment horizontal="center"/>
    </xf>
    <xf numFmtId="0" fontId="19" fillId="0" borderId="0" xfId="0" applyFont="1"/>
    <xf numFmtId="0" fontId="43" fillId="0" borderId="1" xfId="0" applyFont="1" applyBorder="1" applyAlignment="1">
      <alignment horizontal="right"/>
    </xf>
    <xf numFmtId="0" fontId="8" fillId="0" borderId="1" xfId="26" applyFont="1" applyBorder="1" applyAlignment="1">
      <alignment horizontal="right"/>
    </xf>
    <xf numFmtId="0" fontId="8" fillId="0" borderId="4" xfId="26" applyFont="1" applyBorder="1" applyAlignment="1">
      <alignment horizontal="center"/>
    </xf>
    <xf numFmtId="0" fontId="44" fillId="0" borderId="1" xfId="0" applyFont="1" applyBorder="1" applyAlignment="1">
      <alignment horizontal="right"/>
    </xf>
    <xf numFmtId="49" fontId="27" fillId="2" borderId="1" xfId="0" applyNumberFormat="1" applyFont="1" applyFill="1" applyBorder="1" applyAlignment="1">
      <alignment horizontal="center" vertical="center" wrapText="1"/>
    </xf>
    <xf numFmtId="49" fontId="27" fillId="2" borderId="3" xfId="0" applyNumberFormat="1" applyFont="1" applyFill="1" applyBorder="1" applyAlignment="1">
      <alignment horizontal="center" vertical="center" wrapText="1"/>
    </xf>
    <xf numFmtId="49" fontId="15" fillId="2" borderId="1" xfId="0" applyNumberFormat="1" applyFont="1" applyFill="1" applyBorder="1" applyAlignment="1">
      <alignment wrapText="1"/>
    </xf>
    <xf numFmtId="49" fontId="2"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46" fillId="0" borderId="1" xfId="0" applyFont="1" applyBorder="1" applyAlignment="1">
      <alignment horizontal="right"/>
    </xf>
    <xf numFmtId="1" fontId="3" fillId="0" borderId="1" xfId="27" applyNumberFormat="1" applyFont="1" applyFill="1" applyBorder="1" applyAlignment="1">
      <alignment horizontal="center" vertical="center"/>
    </xf>
    <xf numFmtId="0" fontId="19" fillId="0" borderId="1" xfId="24" applyFont="1" applyBorder="1" applyAlignment="1">
      <alignment vertical="center" wrapText="1"/>
    </xf>
    <xf numFmtId="165" fontId="16" fillId="2" borderId="1"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19" fillId="0" borderId="1" xfId="0" applyFont="1" applyBorder="1" applyAlignment="1">
      <alignment vertical="center" wrapText="1"/>
    </xf>
    <xf numFmtId="3" fontId="16" fillId="2" borderId="1" xfId="0" applyNumberFormat="1" applyFont="1" applyFill="1" applyBorder="1" applyAlignment="1">
      <alignment horizontal="center" vertical="center" wrapText="1"/>
    </xf>
    <xf numFmtId="0" fontId="46" fillId="0" borderId="1" xfId="0" applyFont="1" applyBorder="1" applyAlignment="1">
      <alignment horizontal="right" wrapText="1"/>
    </xf>
    <xf numFmtId="0" fontId="8" fillId="0" borderId="1" xfId="26" applyFont="1" applyBorder="1" applyAlignment="1">
      <alignment horizontal="right" wrapText="1"/>
    </xf>
    <xf numFmtId="0" fontId="47" fillId="3" borderId="1" xfId="0" applyFont="1" applyFill="1" applyBorder="1" applyAlignment="1">
      <alignment horizontal="center" vertical="center" wrapText="1"/>
    </xf>
    <xf numFmtId="0" fontId="16" fillId="3" borderId="1" xfId="0" applyFont="1" applyFill="1" applyBorder="1" applyAlignment="1">
      <alignment vertical="center" wrapText="1"/>
    </xf>
    <xf numFmtId="3" fontId="16" fillId="3" borderId="1" xfId="0" applyNumberFormat="1" applyFont="1" applyFill="1" applyBorder="1" applyAlignment="1">
      <alignment horizontal="center" wrapText="1"/>
    </xf>
    <xf numFmtId="0" fontId="47" fillId="0" borderId="0" xfId="0" applyFont="1" applyBorder="1" applyAlignment="1">
      <alignment vertical="center" wrapText="1"/>
    </xf>
    <xf numFmtId="0" fontId="16" fillId="0" borderId="0" xfId="0" applyFont="1" applyBorder="1" applyAlignment="1">
      <alignment vertical="center" wrapText="1"/>
    </xf>
    <xf numFmtId="49" fontId="16" fillId="2" borderId="0" xfId="0" applyNumberFormat="1" applyFont="1" applyFill="1" applyBorder="1" applyAlignment="1">
      <alignment wrapText="1"/>
    </xf>
    <xf numFmtId="49" fontId="16" fillId="2" borderId="0" xfId="0" applyNumberFormat="1" applyFont="1" applyFill="1" applyBorder="1" applyAlignment="1">
      <alignment horizontal="right" wrapText="1"/>
    </xf>
    <xf numFmtId="0" fontId="4" fillId="0" borderId="1" xfId="0" applyFont="1" applyBorder="1" applyAlignment="1">
      <alignment horizontal="right"/>
    </xf>
    <xf numFmtId="0" fontId="2" fillId="0" borderId="1" xfId="0" applyFont="1" applyBorder="1"/>
    <xf numFmtId="164" fontId="3" fillId="0" borderId="0" xfId="0" applyNumberFormat="1" applyFont="1" applyFill="1" applyBorder="1" applyAlignment="1" applyProtection="1">
      <alignment horizontal="right" vertical="center"/>
    </xf>
    <xf numFmtId="164" fontId="3" fillId="0" borderId="0" xfId="0" applyNumberFormat="1" applyFont="1" applyFill="1" applyBorder="1" applyAlignment="1" applyProtection="1">
      <alignment horizontal="right" vertical="top"/>
    </xf>
    <xf numFmtId="0" fontId="2" fillId="0" borderId="0" xfId="0" applyFont="1"/>
    <xf numFmtId="0" fontId="48" fillId="0" borderId="0" xfId="0" applyFont="1" applyBorder="1" applyAlignment="1">
      <alignment horizontal="right"/>
    </xf>
    <xf numFmtId="0" fontId="0" fillId="0" borderId="0" xfId="0" applyFont="1" applyBorder="1"/>
    <xf numFmtId="0" fontId="33" fillId="0" borderId="0" xfId="0" applyFont="1" applyFill="1"/>
    <xf numFmtId="2" fontId="48" fillId="0" borderId="0" xfId="0" applyNumberFormat="1" applyFont="1" applyBorder="1" applyAlignment="1">
      <alignment horizontal="right"/>
    </xf>
    <xf numFmtId="2" fontId="0" fillId="0" borderId="0" xfId="0" applyNumberFormat="1" applyFont="1" applyBorder="1"/>
    <xf numFmtId="0" fontId="33" fillId="0" borderId="0" xfId="0" applyFont="1" applyFill="1" applyAlignment="1">
      <alignment horizontal="left"/>
    </xf>
    <xf numFmtId="2" fontId="0" fillId="0" borderId="0" xfId="0" applyNumberFormat="1" applyFont="1"/>
    <xf numFmtId="0" fontId="0" fillId="2" borderId="0" xfId="0" applyFont="1" applyFill="1"/>
    <xf numFmtId="164" fontId="27" fillId="0" borderId="0" xfId="0" applyNumberFormat="1" applyFont="1" applyFill="1" applyBorder="1" applyAlignment="1" applyProtection="1">
      <alignment vertical="top"/>
    </xf>
    <xf numFmtId="164" fontId="19" fillId="0" borderId="0" xfId="0" applyNumberFormat="1" applyFont="1" applyFill="1" applyBorder="1" applyAlignment="1" applyProtection="1">
      <alignment horizontal="center" vertical="top"/>
    </xf>
    <xf numFmtId="0" fontId="33" fillId="0" borderId="0" xfId="0" applyFont="1" applyFill="1" applyAlignment="1">
      <alignment horizontal="center"/>
    </xf>
    <xf numFmtId="0" fontId="19" fillId="0" borderId="0" xfId="0" applyFont="1" applyBorder="1" applyAlignment="1">
      <alignment horizontal="left" vertical="center" wrapText="1"/>
    </xf>
    <xf numFmtId="164" fontId="19" fillId="0" borderId="0" xfId="0" applyNumberFormat="1" applyFont="1" applyFill="1" applyBorder="1" applyAlignment="1" applyProtection="1">
      <alignment vertical="top"/>
    </xf>
    <xf numFmtId="0" fontId="49" fillId="0" borderId="11" xfId="0" applyFont="1" applyBorder="1" applyAlignment="1">
      <alignment horizontal="center"/>
    </xf>
    <xf numFmtId="49" fontId="8" fillId="9" borderId="1" xfId="1" applyNumberFormat="1" applyFont="1" applyFill="1" applyBorder="1" applyAlignment="1">
      <alignment horizontal="center" vertical="center" wrapText="1"/>
    </xf>
    <xf numFmtId="49" fontId="7" fillId="9" borderId="1" xfId="1" applyNumberFormat="1" applyFont="1" applyFill="1" applyBorder="1" applyAlignment="1">
      <alignment horizontal="center" vertical="center" wrapText="1"/>
    </xf>
    <xf numFmtId="0" fontId="7" fillId="9" borderId="1" xfId="1" applyFont="1" applyFill="1" applyBorder="1" applyAlignment="1">
      <alignment vertical="center" wrapText="1"/>
    </xf>
    <xf numFmtId="3" fontId="15" fillId="9" borderId="1" xfId="2" applyNumberFormat="1" applyFont="1" applyFill="1" applyBorder="1" applyAlignment="1">
      <alignment vertical="center"/>
    </xf>
    <xf numFmtId="3" fontId="9" fillId="9" borderId="1" xfId="2" applyNumberFormat="1" applyFont="1" applyFill="1" applyBorder="1" applyAlignment="1">
      <alignment vertical="center"/>
    </xf>
    <xf numFmtId="0" fontId="7" fillId="0" borderId="1" xfId="0" applyFont="1" applyBorder="1" applyAlignment="1">
      <alignment horizontal="center" vertical="center" wrapText="1"/>
    </xf>
    <xf numFmtId="49" fontId="50" fillId="2"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49" fontId="7" fillId="2" borderId="2" xfId="0" applyNumberFormat="1" applyFont="1" applyFill="1" applyBorder="1" applyAlignment="1">
      <alignment horizontal="center" vertical="center" wrapText="1"/>
    </xf>
    <xf numFmtId="49" fontId="50" fillId="2" borderId="4" xfId="0" applyNumberFormat="1" applyFont="1" applyFill="1" applyBorder="1" applyAlignment="1">
      <alignment horizontal="center" vertical="center" wrapText="1"/>
    </xf>
    <xf numFmtId="4" fontId="9" fillId="2" borderId="1" xfId="2" applyNumberFormat="1" applyFont="1" applyFill="1" applyBorder="1" applyAlignment="1">
      <alignment vertical="center"/>
    </xf>
    <xf numFmtId="4" fontId="9" fillId="6" borderId="1" xfId="2" applyNumberFormat="1" applyFont="1" applyFill="1" applyBorder="1" applyAlignment="1">
      <alignment vertical="center"/>
    </xf>
    <xf numFmtId="4" fontId="5" fillId="4" borderId="1" xfId="2" applyNumberFormat="1" applyFont="1" applyFill="1" applyBorder="1" applyAlignment="1">
      <alignment vertical="center"/>
    </xf>
    <xf numFmtId="4" fontId="9" fillId="0" borderId="1" xfId="2" applyNumberFormat="1" applyFont="1" applyBorder="1" applyAlignment="1">
      <alignment vertical="center"/>
    </xf>
    <xf numFmtId="4" fontId="19" fillId="0"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51" fillId="0" borderId="0" xfId="0" applyFont="1" applyFill="1" applyAlignment="1">
      <alignment horizontal="right"/>
    </xf>
    <xf numFmtId="0" fontId="51" fillId="0" borderId="0" xfId="0" applyFont="1" applyFill="1" applyAlignment="1"/>
    <xf numFmtId="0" fontId="51" fillId="0" borderId="0" xfId="0" applyFont="1" applyFill="1"/>
    <xf numFmtId="0" fontId="51" fillId="0" borderId="0" xfId="0" applyFont="1" applyFill="1" applyAlignment="1">
      <alignment wrapText="1"/>
    </xf>
    <xf numFmtId="0" fontId="37" fillId="0" borderId="0" xfId="0" applyFont="1" applyAlignment="1">
      <alignment horizontal="right"/>
    </xf>
    <xf numFmtId="0" fontId="51" fillId="0" borderId="0" xfId="0" applyFont="1" applyFill="1" applyAlignment="1">
      <alignment horizontal="justify"/>
    </xf>
    <xf numFmtId="0" fontId="54" fillId="0" borderId="0" xfId="0" applyFont="1" applyFill="1" applyAlignment="1">
      <alignment horizontal="right"/>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7" xfId="0" applyFont="1" applyFill="1" applyBorder="1" applyAlignment="1">
      <alignment horizontal="center" vertical="center" wrapText="1"/>
    </xf>
    <xf numFmtId="0" fontId="51" fillId="0" borderId="16"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 xfId="0" applyFont="1" applyFill="1" applyBorder="1" applyAlignment="1">
      <alignment horizontal="center" vertical="center"/>
    </xf>
    <xf numFmtId="0" fontId="51" fillId="0" borderId="17" xfId="0" applyFont="1" applyFill="1" applyBorder="1" applyAlignment="1">
      <alignment horizontal="center" vertical="center" wrapText="1"/>
    </xf>
    <xf numFmtId="0" fontId="54" fillId="0" borderId="1" xfId="0" applyFont="1" applyFill="1" applyBorder="1" applyAlignment="1">
      <alignment horizontal="center" vertical="top" wrapText="1"/>
    </xf>
    <xf numFmtId="1" fontId="54" fillId="0" borderId="1" xfId="0" applyNumberFormat="1" applyFont="1" applyFill="1" applyBorder="1" applyAlignment="1" applyProtection="1">
      <alignment horizontal="right" vertical="top" wrapText="1"/>
    </xf>
    <xf numFmtId="1" fontId="54" fillId="0" borderId="1" xfId="0" applyNumberFormat="1" applyFont="1" applyFill="1" applyBorder="1" applyAlignment="1">
      <alignment horizontal="right" vertical="top" wrapText="1"/>
    </xf>
    <xf numFmtId="1" fontId="54" fillId="0" borderId="17" xfId="0" applyNumberFormat="1" applyFont="1" applyFill="1" applyBorder="1" applyAlignment="1">
      <alignment horizontal="right" vertical="top" wrapText="1"/>
    </xf>
    <xf numFmtId="0" fontId="54" fillId="0" borderId="1" xfId="0" applyFont="1" applyFill="1" applyBorder="1" applyAlignment="1">
      <alignment horizontal="justify" vertical="top" wrapText="1"/>
    </xf>
    <xf numFmtId="0" fontId="51" fillId="0" borderId="1" xfId="0" applyFont="1" applyFill="1" applyBorder="1" applyAlignment="1">
      <alignment horizontal="justify" vertical="top" wrapText="1"/>
    </xf>
    <xf numFmtId="1" fontId="51" fillId="0" borderId="1" xfId="0" applyNumberFormat="1" applyFont="1" applyFill="1" applyBorder="1" applyAlignment="1">
      <alignment horizontal="right" vertical="top" wrapText="1"/>
    </xf>
    <xf numFmtId="1" fontId="37" fillId="0" borderId="1" xfId="0" applyNumberFormat="1" applyFont="1" applyFill="1" applyBorder="1" applyAlignment="1" applyProtection="1">
      <alignment horizontal="right" vertical="top" wrapText="1"/>
    </xf>
    <xf numFmtId="1" fontId="37" fillId="0" borderId="1" xfId="0" applyNumberFormat="1" applyFont="1" applyFill="1" applyBorder="1" applyAlignment="1">
      <alignment horizontal="right" vertical="top" wrapText="1"/>
    </xf>
    <xf numFmtId="0" fontId="57" fillId="0" borderId="16" xfId="0" applyFont="1" applyFill="1" applyBorder="1" applyAlignment="1">
      <alignment horizontal="left" vertical="top" wrapText="1"/>
    </xf>
    <xf numFmtId="1" fontId="57" fillId="0" borderId="1" xfId="0" applyNumberFormat="1" applyFont="1" applyFill="1" applyBorder="1" applyAlignment="1">
      <alignment horizontal="right" vertical="top" wrapText="1"/>
    </xf>
    <xf numFmtId="0" fontId="57" fillId="0" borderId="1" xfId="0" applyFont="1" applyBorder="1" applyAlignment="1">
      <alignment vertical="top" wrapText="1"/>
    </xf>
    <xf numFmtId="1" fontId="54" fillId="0" borderId="19" xfId="0" applyNumberFormat="1" applyFont="1" applyFill="1" applyBorder="1" applyAlignment="1">
      <alignment horizontal="right" vertical="top" wrapText="1"/>
    </xf>
    <xf numFmtId="1" fontId="54" fillId="0" borderId="20" xfId="0" applyNumberFormat="1" applyFont="1" applyFill="1" applyBorder="1" applyAlignment="1">
      <alignment horizontal="right" vertical="top" wrapText="1"/>
    </xf>
    <xf numFmtId="0" fontId="33" fillId="0" borderId="0" xfId="0" applyFont="1" applyFill="1" applyAlignment="1">
      <alignment horizontal="left"/>
    </xf>
    <xf numFmtId="0" fontId="19" fillId="0" borderId="0" xfId="0" applyFont="1" applyBorder="1" applyAlignment="1">
      <alignment horizontal="left" vertical="center" wrapText="1"/>
    </xf>
    <xf numFmtId="3" fontId="5" fillId="6" borderId="1" xfId="0" applyNumberFormat="1" applyFont="1" applyFill="1" applyBorder="1" applyAlignment="1">
      <alignment vertical="center"/>
    </xf>
    <xf numFmtId="3" fontId="12" fillId="9" borderId="1" xfId="2" applyNumberFormat="1" applyFont="1" applyFill="1" applyBorder="1" applyAlignment="1">
      <alignment vertical="center"/>
    </xf>
    <xf numFmtId="0" fontId="7" fillId="0" borderId="4" xfId="0" applyFont="1" applyBorder="1" applyAlignment="1">
      <alignment horizontal="center" vertical="center" wrapText="1"/>
    </xf>
    <xf numFmtId="0" fontId="2" fillId="0" borderId="4" xfId="0" applyFont="1" applyBorder="1"/>
    <xf numFmtId="0" fontId="2" fillId="0" borderId="0" xfId="0" applyFont="1" applyBorder="1"/>
    <xf numFmtId="0" fontId="33" fillId="0" borderId="0" xfId="0" applyFont="1" applyFill="1" applyBorder="1"/>
    <xf numFmtId="0" fontId="19" fillId="0" borderId="0" xfId="0" applyFont="1" applyBorder="1" applyAlignment="1">
      <alignment horizontal="left" vertical="center" wrapText="1"/>
    </xf>
    <xf numFmtId="0" fontId="33" fillId="0" borderId="0" xfId="0" applyFont="1" applyFill="1" applyAlignment="1">
      <alignment horizontal="left"/>
    </xf>
    <xf numFmtId="0" fontId="2" fillId="0" borderId="0" xfId="0" applyNumberFormat="1" applyFont="1" applyFill="1" applyAlignment="1" applyProtection="1">
      <alignment horizontal="left"/>
    </xf>
    <xf numFmtId="1" fontId="37" fillId="0" borderId="17" xfId="0" applyNumberFormat="1" applyFont="1" applyFill="1" applyBorder="1" applyAlignment="1">
      <alignment horizontal="right" vertical="top" wrapText="1"/>
    </xf>
    <xf numFmtId="3" fontId="3" fillId="3" borderId="1" xfId="0" applyNumberFormat="1" applyFont="1" applyFill="1" applyBorder="1" applyAlignment="1">
      <alignment horizontal="center" vertical="center" wrapText="1"/>
    </xf>
    <xf numFmtId="0" fontId="19" fillId="0" borderId="0" xfId="0" applyFont="1" applyBorder="1" applyAlignment="1">
      <alignment horizontal="left" vertical="center" wrapText="1"/>
    </xf>
    <xf numFmtId="0" fontId="33" fillId="0" borderId="0" xfId="0" applyFont="1" applyFill="1" applyAlignment="1">
      <alignment horizontal="left"/>
    </xf>
    <xf numFmtId="49" fontId="50" fillId="2" borderId="3"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51" fillId="0" borderId="0" xfId="0" applyFont="1" applyFill="1" applyAlignment="1">
      <alignment horizontal="center" vertical="center"/>
    </xf>
    <xf numFmtId="1" fontId="51" fillId="0" borderId="0" xfId="0" applyNumberFormat="1" applyFont="1" applyFill="1" applyAlignment="1">
      <alignment horizontal="center" vertical="center"/>
    </xf>
    <xf numFmtId="1" fontId="51" fillId="0" borderId="0" xfId="0" applyNumberFormat="1" applyFont="1" applyFill="1"/>
    <xf numFmtId="0" fontId="54" fillId="0" borderId="0" xfId="0" applyFont="1" applyFill="1"/>
    <xf numFmtId="0" fontId="51" fillId="0" borderId="0" xfId="0" applyFont="1" applyFill="1" applyBorder="1" applyAlignment="1">
      <alignment horizontal="justify" vertical="top" wrapText="1"/>
    </xf>
    <xf numFmtId="0" fontId="54" fillId="0" borderId="0" xfId="0" applyFont="1" applyFill="1" applyBorder="1" applyAlignment="1">
      <alignment horizontal="center" vertical="top" wrapText="1"/>
    </xf>
    <xf numFmtId="2" fontId="54" fillId="0" borderId="0" xfId="0" applyNumberFormat="1" applyFont="1" applyFill="1" applyBorder="1" applyAlignment="1">
      <alignment horizontal="right" vertical="top" wrapText="1"/>
    </xf>
    <xf numFmtId="0" fontId="61" fillId="0" borderId="0" xfId="29" applyFont="1" applyFill="1" applyAlignment="1" applyProtection="1"/>
    <xf numFmtId="0" fontId="56" fillId="0" borderId="0" xfId="0" applyFont="1" applyFill="1"/>
    <xf numFmtId="0" fontId="62" fillId="0" borderId="0" xfId="0" applyFont="1"/>
    <xf numFmtId="1" fontId="56" fillId="0" borderId="0" xfId="0" applyNumberFormat="1" applyFont="1"/>
    <xf numFmtId="2" fontId="56" fillId="0" borderId="0" xfId="0" applyNumberFormat="1" applyFont="1" applyFill="1"/>
    <xf numFmtId="0" fontId="56" fillId="0" borderId="0" xfId="0" applyFont="1"/>
    <xf numFmtId="0" fontId="56" fillId="0" borderId="0" xfId="0" applyFont="1" applyAlignment="1">
      <alignment horizontal="right"/>
    </xf>
    <xf numFmtId="1" fontId="54" fillId="0" borderId="0" xfId="0" applyNumberFormat="1" applyFont="1" applyFill="1" applyBorder="1" applyAlignment="1">
      <alignment horizontal="right" vertical="top" wrapText="1"/>
    </xf>
    <xf numFmtId="1" fontId="56" fillId="0" borderId="0" xfId="0" applyNumberFormat="1" applyFont="1" applyFill="1"/>
    <xf numFmtId="0" fontId="19" fillId="0" borderId="0" xfId="0" applyFont="1" applyAlignment="1">
      <alignment horizontal="right"/>
    </xf>
    <xf numFmtId="0" fontId="7" fillId="0" borderId="1" xfId="0" applyFont="1" applyBorder="1" applyAlignment="1">
      <alignment horizontal="center"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3" fontId="15" fillId="0" borderId="1" xfId="0" applyNumberFormat="1" applyFont="1" applyBorder="1" applyAlignment="1">
      <alignment horizontal="center" vertical="center"/>
    </xf>
    <xf numFmtId="3" fontId="20" fillId="2" borderId="1" xfId="0" applyNumberFormat="1" applyFont="1" applyFill="1" applyBorder="1" applyAlignment="1">
      <alignment horizontal="center" vertical="center" wrapText="1"/>
    </xf>
    <xf numFmtId="3" fontId="63" fillId="0" borderId="1" xfId="0" applyNumberFormat="1" applyFont="1" applyBorder="1" applyAlignment="1">
      <alignment horizontal="center" vertical="center"/>
    </xf>
    <xf numFmtId="3" fontId="16" fillId="3" borderId="1" xfId="0" applyNumberFormat="1" applyFont="1" applyFill="1" applyBorder="1" applyAlignment="1">
      <alignment horizontal="center" vertical="center" wrapText="1"/>
    </xf>
    <xf numFmtId="3" fontId="26"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164" fontId="8" fillId="0" borderId="1" xfId="2" applyNumberFormat="1" applyFont="1" applyBorder="1" applyAlignment="1">
      <alignment horizontal="left" vertical="center" wrapText="1"/>
    </xf>
    <xf numFmtId="3" fontId="3" fillId="7" borderId="1" xfId="1" applyNumberFormat="1" applyFont="1" applyFill="1" applyBorder="1" applyAlignment="1">
      <alignment horizontal="center" vertical="center" wrapText="1"/>
    </xf>
    <xf numFmtId="3" fontId="3" fillId="8" borderId="1" xfId="1" applyNumberFormat="1" applyFont="1" applyFill="1" applyBorder="1" applyAlignment="1">
      <alignment horizontal="center" vertical="center" wrapText="1"/>
    </xf>
    <xf numFmtId="3" fontId="19" fillId="3" borderId="1" xfId="1" applyNumberFormat="1" applyFont="1" applyFill="1" applyBorder="1" applyAlignment="1">
      <alignment horizontal="center" vertical="center" wrapText="1"/>
    </xf>
    <xf numFmtId="0" fontId="37" fillId="0" borderId="1" xfId="0" applyFont="1" applyFill="1" applyBorder="1" applyAlignment="1">
      <alignment horizontal="center" vertical="top" wrapText="1"/>
    </xf>
    <xf numFmtId="0" fontId="37" fillId="0" borderId="1" xfId="0" applyFont="1" applyFill="1" applyBorder="1" applyAlignment="1">
      <alignment horizontal="justify" vertical="top" wrapText="1"/>
    </xf>
    <xf numFmtId="0" fontId="37" fillId="0" borderId="1" xfId="0" applyFont="1" applyFill="1" applyBorder="1" applyAlignment="1">
      <alignment horizontal="right" vertical="top" wrapText="1"/>
    </xf>
    <xf numFmtId="0" fontId="37" fillId="0" borderId="1" xfId="0" applyFont="1" applyFill="1" applyBorder="1" applyAlignment="1" applyProtection="1">
      <alignment horizontal="right" vertical="top" wrapText="1"/>
    </xf>
    <xf numFmtId="0" fontId="51" fillId="0" borderId="1" xfId="0" applyFont="1" applyFill="1" applyBorder="1"/>
    <xf numFmtId="0" fontId="37" fillId="0" borderId="17" xfId="0" applyFont="1" applyFill="1" applyBorder="1" applyAlignment="1" applyProtection="1">
      <alignment horizontal="right" vertical="top" wrapText="1"/>
    </xf>
    <xf numFmtId="0" fontId="51" fillId="0" borderId="1" xfId="0" applyFont="1" applyFill="1" applyBorder="1" applyAlignment="1" applyProtection="1">
      <alignment horizontal="right" vertical="top" wrapText="1"/>
    </xf>
    <xf numFmtId="0" fontId="19" fillId="0" borderId="1" xfId="0" applyFont="1" applyFill="1" applyBorder="1" applyAlignment="1">
      <alignment horizontal="right" vertical="top" wrapText="1"/>
    </xf>
    <xf numFmtId="0" fontId="51" fillId="0" borderId="1" xfId="0" applyFont="1" applyFill="1" applyBorder="1" applyAlignment="1">
      <alignment horizontal="right" vertical="top" wrapText="1"/>
    </xf>
    <xf numFmtId="0" fontId="51" fillId="0" borderId="17" xfId="0" applyFont="1" applyFill="1" applyBorder="1" applyAlignment="1">
      <alignment horizontal="right" vertical="top" wrapText="1"/>
    </xf>
    <xf numFmtId="1" fontId="51" fillId="0" borderId="17" xfId="0" applyNumberFormat="1" applyFont="1" applyFill="1" applyBorder="1" applyAlignment="1">
      <alignment horizontal="right" vertical="top" wrapText="1"/>
    </xf>
    <xf numFmtId="164" fontId="7" fillId="9" borderId="1" xfId="2" applyNumberFormat="1" applyFont="1" applyFill="1" applyBorder="1" applyAlignment="1">
      <alignment horizontal="left" vertical="center" wrapText="1"/>
    </xf>
    <xf numFmtId="3" fontId="9" fillId="10" borderId="1" xfId="2" applyNumberFormat="1" applyFont="1" applyFill="1" applyBorder="1" applyAlignment="1">
      <alignment vertical="center"/>
    </xf>
    <xf numFmtId="0" fontId="7" fillId="10" borderId="1" xfId="0" applyFont="1" applyFill="1" applyBorder="1" applyAlignment="1">
      <alignment vertical="center" wrapText="1"/>
    </xf>
    <xf numFmtId="0" fontId="37" fillId="0" borderId="17" xfId="0" applyFont="1" applyFill="1" applyBorder="1" applyAlignment="1">
      <alignment horizontal="right" vertical="top" wrapText="1"/>
    </xf>
    <xf numFmtId="0" fontId="37"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37" fillId="0" borderId="0" xfId="0" applyFont="1" applyFill="1"/>
    <xf numFmtId="0" fontId="51" fillId="0" borderId="1" xfId="0" applyFont="1" applyFill="1" applyBorder="1" applyAlignment="1">
      <alignment horizontal="left" vertical="top" wrapText="1"/>
    </xf>
    <xf numFmtId="1" fontId="51" fillId="0" borderId="1" xfId="0" applyNumberFormat="1" applyFont="1" applyFill="1" applyBorder="1" applyAlignment="1" applyProtection="1">
      <alignment horizontal="right" vertical="top" wrapText="1"/>
    </xf>
    <xf numFmtId="1" fontId="19" fillId="0" borderId="1" xfId="0" applyNumberFormat="1" applyFont="1" applyFill="1" applyBorder="1" applyAlignment="1">
      <alignment horizontal="right" vertical="top" wrapText="1"/>
    </xf>
    <xf numFmtId="0" fontId="56" fillId="0" borderId="1" xfId="0" applyFont="1" applyFill="1" applyBorder="1" applyAlignment="1">
      <alignment horizontal="justify" vertical="top" wrapText="1"/>
    </xf>
    <xf numFmtId="0" fontId="56" fillId="0" borderId="1" xfId="0" applyFont="1" applyFill="1" applyBorder="1" applyAlignment="1" applyProtection="1">
      <alignment horizontal="right" vertical="top" wrapText="1"/>
    </xf>
    <xf numFmtId="0" fontId="57" fillId="0" borderId="1" xfId="0" applyFont="1" applyFill="1" applyBorder="1" applyAlignment="1" applyProtection="1">
      <alignment horizontal="right" vertical="top" wrapText="1"/>
    </xf>
    <xf numFmtId="1" fontId="56" fillId="0" borderId="1" xfId="0" applyNumberFormat="1" applyFont="1" applyFill="1" applyBorder="1" applyAlignment="1">
      <alignment horizontal="right" vertical="top" wrapText="1"/>
    </xf>
    <xf numFmtId="1" fontId="56" fillId="0" borderId="17" xfId="0" applyNumberFormat="1" applyFont="1" applyFill="1" applyBorder="1" applyAlignment="1">
      <alignment horizontal="right" vertical="top" wrapText="1"/>
    </xf>
    <xf numFmtId="1" fontId="56" fillId="0" borderId="1" xfId="0" applyNumberFormat="1" applyFont="1" applyFill="1" applyBorder="1" applyAlignment="1" applyProtection="1">
      <alignment horizontal="right" vertical="top" wrapText="1"/>
    </xf>
    <xf numFmtId="0" fontId="19" fillId="0" borderId="1" xfId="0" applyFont="1" applyFill="1" applyBorder="1" applyAlignment="1" applyProtection="1">
      <alignment horizontal="right" vertical="top" wrapText="1"/>
    </xf>
    <xf numFmtId="1" fontId="64" fillId="0" borderId="1" xfId="0" applyNumberFormat="1" applyFont="1" applyFill="1" applyBorder="1" applyAlignment="1">
      <alignment horizontal="right" vertical="top" wrapText="1"/>
    </xf>
    <xf numFmtId="0" fontId="64" fillId="0" borderId="17" xfId="0" applyFont="1" applyFill="1" applyBorder="1" applyAlignment="1">
      <alignment horizontal="right" vertical="top" wrapText="1"/>
    </xf>
    <xf numFmtId="0" fontId="56" fillId="0" borderId="1" xfId="0" applyFont="1" applyFill="1" applyBorder="1" applyAlignment="1">
      <alignment horizontal="right" vertical="top" wrapText="1"/>
    </xf>
    <xf numFmtId="0" fontId="65" fillId="0" borderId="17" xfId="0" applyFont="1" applyFill="1" applyBorder="1" applyAlignment="1">
      <alignment horizontal="right" vertical="top" wrapText="1"/>
    </xf>
    <xf numFmtId="0" fontId="66" fillId="0" borderId="17" xfId="0" applyFont="1" applyFill="1" applyBorder="1" applyAlignment="1">
      <alignment horizontal="right" vertical="top" wrapText="1"/>
    </xf>
    <xf numFmtId="0" fontId="54" fillId="0" borderId="1" xfId="0" applyFont="1" applyFill="1" applyBorder="1" applyAlignment="1">
      <alignment horizontal="right" vertical="top" wrapText="1"/>
    </xf>
    <xf numFmtId="0" fontId="54" fillId="0" borderId="17" xfId="0" applyFont="1" applyFill="1" applyBorder="1" applyAlignment="1">
      <alignment horizontal="right" vertical="top" wrapText="1"/>
    </xf>
    <xf numFmtId="0" fontId="56" fillId="0" borderId="17" xfId="0" applyFont="1" applyFill="1" applyBorder="1" applyAlignment="1">
      <alignment horizontal="right" vertical="top" wrapText="1"/>
    </xf>
    <xf numFmtId="0" fontId="57" fillId="0" borderId="1" xfId="0" applyFont="1" applyFill="1" applyBorder="1" applyAlignment="1">
      <alignment horizontal="right" vertical="top" wrapText="1"/>
    </xf>
    <xf numFmtId="0" fontId="51" fillId="0" borderId="1" xfId="0" applyFont="1" applyBorder="1" applyAlignment="1">
      <alignment horizontal="right" vertical="justify" wrapText="1"/>
    </xf>
    <xf numFmtId="0" fontId="67" fillId="0" borderId="1" xfId="0" applyFont="1" applyBorder="1" applyAlignment="1">
      <alignment vertical="center" wrapText="1"/>
    </xf>
    <xf numFmtId="0" fontId="67" fillId="0" borderId="17" xfId="0" applyFont="1" applyBorder="1" applyAlignment="1">
      <alignment vertical="center" wrapText="1"/>
    </xf>
    <xf numFmtId="2" fontId="68" fillId="0" borderId="1" xfId="0" applyNumberFormat="1" applyFont="1" applyFill="1" applyBorder="1" applyAlignment="1">
      <alignment horizontal="right" vertical="top" wrapText="1"/>
    </xf>
    <xf numFmtId="2" fontId="68" fillId="0" borderId="17" xfId="0" applyNumberFormat="1" applyFont="1" applyFill="1" applyBorder="1" applyAlignment="1">
      <alignment horizontal="right" vertical="top" wrapText="1"/>
    </xf>
    <xf numFmtId="0" fontId="19" fillId="0" borderId="0" xfId="0" applyFont="1" applyAlignment="1">
      <alignment horizontal="right"/>
    </xf>
    <xf numFmtId="0" fontId="19" fillId="0" borderId="0" xfId="0" applyFont="1" applyAlignment="1">
      <alignment horizontal="center" vertical="center"/>
    </xf>
    <xf numFmtId="1" fontId="51" fillId="0" borderId="0" xfId="28" applyNumberFormat="1" applyFont="1" applyFill="1" applyAlignment="1">
      <alignment horizontal="center" vertical="center"/>
    </xf>
    <xf numFmtId="0" fontId="18" fillId="0" borderId="0" xfId="0" applyFont="1" applyAlignment="1">
      <alignment horizontal="center" vertical="center"/>
    </xf>
    <xf numFmtId="0" fontId="19" fillId="0" borderId="6" xfId="1" applyNumberFormat="1" applyFont="1" applyFill="1" applyBorder="1" applyAlignment="1" applyProtection="1">
      <alignment horizontal="right" vertical="center"/>
    </xf>
    <xf numFmtId="0" fontId="3" fillId="0" borderId="0" xfId="1" applyNumberFormat="1" applyFont="1" applyFill="1" applyAlignment="1" applyProtection="1">
      <alignment horizontal="center" vertical="center"/>
    </xf>
    <xf numFmtId="0" fontId="3" fillId="0" borderId="0" xfId="1" applyNumberFormat="1" applyFont="1" applyFill="1" applyAlignment="1" applyProtection="1">
      <alignment horizontal="center" vertical="center"/>
    </xf>
    <xf numFmtId="0" fontId="25" fillId="0" borderId="0" xfId="1" applyNumberFormat="1" applyFont="1" applyFill="1" applyBorder="1" applyAlignment="1" applyProtection="1">
      <alignment horizontal="center" vertical="top" wrapText="1"/>
    </xf>
    <xf numFmtId="0" fontId="19" fillId="2" borderId="2" xfId="1" applyNumberFormat="1"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9" fillId="0" borderId="0" xfId="0" applyFont="1" applyAlignment="1">
      <alignment horizontal="center" vertical="center" wrapText="1"/>
    </xf>
    <xf numFmtId="49" fontId="27"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3" fillId="0" borderId="0" xfId="0" applyFont="1" applyFill="1" applyAlignment="1">
      <alignment horizontal="left"/>
    </xf>
    <xf numFmtId="49" fontId="50" fillId="2" borderId="2" xfId="0" applyNumberFormat="1" applyFont="1" applyFill="1" applyBorder="1" applyAlignment="1">
      <alignment horizontal="center" vertical="center" wrapText="1"/>
    </xf>
    <xf numFmtId="0" fontId="42" fillId="0" borderId="2" xfId="0" applyFont="1" applyBorder="1" applyAlignment="1">
      <alignment horizontal="center" vertical="center" wrapText="1"/>
    </xf>
    <xf numFmtId="0" fontId="59" fillId="0" borderId="2" xfId="0" applyFont="1" applyBorder="1" applyAlignment="1">
      <alignment horizontal="center" vertical="center" wrapText="1"/>
    </xf>
    <xf numFmtId="49" fontId="16" fillId="2" borderId="2" xfId="0" applyNumberFormat="1" applyFont="1" applyFill="1" applyBorder="1" applyAlignment="1">
      <alignment horizontal="center" wrapText="1"/>
    </xf>
    <xf numFmtId="2" fontId="27" fillId="2" borderId="2" xfId="0" applyNumberFormat="1" applyFont="1" applyFill="1" applyBorder="1" applyAlignment="1">
      <alignment horizontal="center" vertical="center" wrapText="1"/>
    </xf>
    <xf numFmtId="0" fontId="16" fillId="0" borderId="0" xfId="0"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wrapText="1"/>
    </xf>
    <xf numFmtId="0" fontId="24" fillId="0" borderId="6" xfId="1" applyNumberFormat="1" applyFont="1" applyFill="1" applyBorder="1" applyAlignment="1" applyProtection="1">
      <alignment horizontal="center" vertical="top"/>
    </xf>
    <xf numFmtId="49" fontId="3" fillId="0" borderId="6"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horizontal="center" vertical="top"/>
    </xf>
    <xf numFmtId="0" fontId="19" fillId="2" borderId="1" xfId="1" applyNumberFormat="1" applyFont="1" applyFill="1" applyBorder="1" applyAlignment="1" applyProtection="1">
      <alignment horizontal="center" vertical="center" wrapText="1"/>
    </xf>
    <xf numFmtId="0" fontId="16" fillId="2" borderId="0" xfId="1" applyNumberFormat="1" applyFont="1" applyFill="1" applyAlignment="1" applyProtection="1"/>
    <xf numFmtId="0" fontId="33" fillId="0" borderId="0" xfId="0" applyNumberFormat="1" applyFont="1" applyFill="1" applyAlignment="1" applyProtection="1"/>
    <xf numFmtId="0" fontId="24"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
    </xf>
    <xf numFmtId="0" fontId="16" fillId="0" borderId="0" xfId="0" applyNumberFormat="1" applyFont="1" applyFill="1" applyAlignment="1" applyProtection="1">
      <alignment vertical="center" wrapText="1"/>
    </xf>
    <xf numFmtId="0" fontId="16" fillId="0" borderId="0" xfId="0" applyNumberFormat="1" applyFont="1" applyFill="1" applyAlignment="1" applyProtection="1">
      <alignment horizontal="center" vertical="center" wrapText="1"/>
    </xf>
    <xf numFmtId="0" fontId="24" fillId="0" borderId="6" xfId="0" applyNumberFormat="1" applyFont="1" applyFill="1" applyBorder="1" applyAlignment="1" applyProtection="1">
      <alignment horizontal="right" vertical="center"/>
    </xf>
    <xf numFmtId="0" fontId="33" fillId="0" borderId="1"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top" wrapText="1"/>
    </xf>
    <xf numFmtId="0" fontId="33" fillId="0" borderId="2" xfId="0" applyNumberFormat="1"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3" fontId="37" fillId="4" borderId="1" xfId="0" applyNumberFormat="1" applyFont="1" applyFill="1" applyBorder="1" applyAlignment="1">
      <alignment vertical="center"/>
    </xf>
    <xf numFmtId="0" fontId="69" fillId="0" borderId="0" xfId="0" applyFont="1" applyFill="1"/>
    <xf numFmtId="0" fontId="28"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49" fontId="29" fillId="4" borderId="1" xfId="0" applyNumberFormat="1" applyFont="1" applyFill="1" applyBorder="1" applyAlignment="1">
      <alignment horizontal="center" vertical="center" wrapText="1"/>
    </xf>
    <xf numFmtId="0" fontId="28" fillId="4" borderId="1" xfId="0" applyFont="1" applyFill="1" applyBorder="1" applyAlignment="1">
      <alignment vertical="center" wrapText="1"/>
    </xf>
    <xf numFmtId="3" fontId="66" fillId="4" borderId="1" xfId="0" applyNumberFormat="1" applyFont="1" applyFill="1" applyBorder="1" applyAlignment="1">
      <alignment vertical="justify"/>
    </xf>
    <xf numFmtId="49" fontId="19"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3" fontId="37" fillId="2" borderId="1" xfId="0" applyNumberFormat="1" applyFont="1" applyFill="1" applyBorder="1" applyAlignment="1">
      <alignment vertical="center"/>
    </xf>
    <xf numFmtId="3" fontId="3" fillId="2" borderId="1" xfId="0" applyNumberFormat="1" applyFont="1" applyFill="1" applyBorder="1" applyAlignment="1" applyProtection="1">
      <alignment vertical="center"/>
    </xf>
    <xf numFmtId="0" fontId="19"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8" fillId="3" borderId="1" xfId="0" applyFont="1" applyFill="1" applyBorder="1" applyAlignment="1">
      <alignment horizontal="justify" vertical="center" wrapText="1"/>
    </xf>
    <xf numFmtId="3" fontId="3" fillId="3" borderId="1" xfId="0" applyNumberFormat="1" applyFont="1" applyFill="1" applyBorder="1" applyAlignment="1" applyProtection="1">
      <alignment vertical="center"/>
    </xf>
    <xf numFmtId="0" fontId="2" fillId="2" borderId="0" xfId="0" applyFont="1" applyFill="1"/>
    <xf numFmtId="0" fontId="7" fillId="0" borderId="0" xfId="0" applyFont="1" applyFill="1" applyAlignment="1">
      <alignment horizontal="right"/>
    </xf>
    <xf numFmtId="0" fontId="71" fillId="0" borderId="0" xfId="0" applyFont="1" applyAlignment="1">
      <alignment horizontal="center" vertical="top"/>
    </xf>
    <xf numFmtId="0" fontId="72" fillId="0" borderId="0" xfId="0" applyFont="1" applyAlignment="1">
      <alignment horizontal="center" vertical="center" wrapText="1"/>
    </xf>
    <xf numFmtId="0" fontId="16" fillId="0" borderId="0" xfId="1" applyNumberFormat="1" applyFont="1" applyFill="1" applyAlignment="1" applyProtection="1"/>
    <xf numFmtId="0" fontId="15" fillId="0" borderId="0" xfId="1" applyNumberFormat="1" applyFont="1" applyFill="1" applyAlignment="1" applyProtection="1"/>
    <xf numFmtId="0" fontId="19" fillId="0" borderId="0" xfId="1" applyNumberFormat="1" applyFont="1" applyFill="1" applyAlignment="1" applyProtection="1"/>
    <xf numFmtId="164" fontId="5" fillId="0" borderId="0" xfId="0" applyNumberFormat="1" applyFont="1" applyBorder="1" applyAlignment="1">
      <alignment horizontal="center" vertical="center"/>
    </xf>
    <xf numFmtId="0" fontId="19" fillId="0" borderId="0" xfId="0" applyNumberFormat="1" applyFont="1" applyFill="1" applyAlignment="1" applyProtection="1">
      <alignment horizontal="left"/>
    </xf>
    <xf numFmtId="0" fontId="16" fillId="0" borderId="0" xfId="0" applyFont="1" applyBorder="1" applyAlignment="1">
      <alignment horizontal="left" vertical="center" wrapText="1"/>
    </xf>
    <xf numFmtId="0" fontId="16" fillId="0" borderId="0" xfId="0" applyFont="1" applyBorder="1" applyAlignment="1">
      <alignment horizontal="right" vertical="center" wrapText="1"/>
    </xf>
    <xf numFmtId="164" fontId="16" fillId="0" borderId="0" xfId="1" applyNumberFormat="1" applyFont="1" applyFill="1" applyBorder="1" applyAlignment="1" applyProtection="1">
      <alignment horizontal="center"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vertical="top"/>
    </xf>
    <xf numFmtId="0" fontId="74" fillId="0" borderId="0" xfId="0" applyFont="1" applyFill="1" applyAlignment="1">
      <alignment horizontal="left"/>
    </xf>
    <xf numFmtId="0" fontId="16" fillId="2" borderId="0" xfId="1" applyNumberFormat="1" applyFont="1" applyFill="1" applyBorder="1" applyAlignment="1" applyProtection="1">
      <alignment horizontal="left" vertical="center" wrapText="1"/>
    </xf>
    <xf numFmtId="164" fontId="16" fillId="0" borderId="0" xfId="1" applyNumberFormat="1" applyFont="1" applyFill="1" applyBorder="1" applyAlignment="1" applyProtection="1">
      <alignment vertical="top"/>
    </xf>
    <xf numFmtId="0" fontId="74" fillId="0" borderId="1" xfId="0" applyNumberFormat="1" applyFont="1" applyFill="1" applyBorder="1" applyAlignment="1" applyProtection="1">
      <alignment horizontal="center" vertical="center" wrapText="1"/>
    </xf>
    <xf numFmtId="0" fontId="74" fillId="0" borderId="5" xfId="0" applyNumberFormat="1" applyFont="1" applyFill="1" applyBorder="1" applyAlignment="1" applyProtection="1">
      <alignment horizontal="center" vertical="center" wrapText="1"/>
    </xf>
    <xf numFmtId="0" fontId="19" fillId="0" borderId="1" xfId="1"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19" fillId="0" borderId="1" xfId="1" applyFont="1" applyBorder="1" applyAlignment="1">
      <alignment horizontal="center" vertical="center" wrapText="1"/>
    </xf>
    <xf numFmtId="0" fontId="7" fillId="9" borderId="1" xfId="1" applyFont="1" applyFill="1" applyBorder="1" applyAlignment="1">
      <alignment horizontal="left" vertical="center" wrapText="1"/>
    </xf>
    <xf numFmtId="0" fontId="7" fillId="9" borderId="1" xfId="0" applyFont="1" applyFill="1" applyBorder="1" applyAlignment="1">
      <alignment vertical="center" wrapText="1"/>
    </xf>
    <xf numFmtId="164" fontId="35" fillId="10" borderId="1" xfId="2" applyNumberFormat="1" applyFont="1" applyFill="1" applyBorder="1">
      <alignment vertical="top"/>
    </xf>
    <xf numFmtId="164" fontId="10" fillId="9" borderId="1" xfId="2" applyNumberFormat="1" applyFont="1" applyFill="1" applyBorder="1" applyAlignment="1">
      <alignment vertical="center" wrapText="1"/>
    </xf>
    <xf numFmtId="0" fontId="2" fillId="0" borderId="6" xfId="1" applyNumberFormat="1" applyFont="1" applyFill="1" applyBorder="1" applyAlignment="1" applyProtection="1">
      <alignment horizontal="right" vertical="center"/>
    </xf>
    <xf numFmtId="164" fontId="7" fillId="9" borderId="1" xfId="2" applyNumberFormat="1" applyFont="1" applyFill="1" applyBorder="1" applyAlignment="1">
      <alignment vertical="center" wrapText="1"/>
    </xf>
    <xf numFmtId="164" fontId="35" fillId="10" borderId="1" xfId="2" applyNumberFormat="1" applyFont="1" applyFill="1" applyBorder="1" applyAlignment="1">
      <alignment horizontal="center" vertical="center"/>
    </xf>
    <xf numFmtId="164" fontId="35" fillId="9" borderId="1" xfId="2" applyNumberFormat="1" applyFont="1" applyFill="1" applyBorder="1" applyAlignment="1">
      <alignment horizontal="center" vertical="center"/>
    </xf>
    <xf numFmtId="164" fontId="10" fillId="9" borderId="1" xfId="2" applyNumberFormat="1" applyFont="1" applyFill="1" applyBorder="1" applyAlignment="1">
      <alignment horizontal="left" vertical="center" wrapText="1"/>
    </xf>
    <xf numFmtId="49" fontId="35" fillId="10" borderId="1" xfId="2" applyNumberFormat="1" applyFont="1" applyFill="1" applyBorder="1" applyAlignment="1">
      <alignment horizontal="center" vertical="center"/>
    </xf>
    <xf numFmtId="0" fontId="37" fillId="0" borderId="1" xfId="0" applyFont="1" applyBorder="1" applyAlignment="1">
      <alignment horizontal="left" vertical="top" wrapText="1"/>
    </xf>
    <xf numFmtId="0" fontId="51" fillId="0" borderId="1" xfId="0" applyFont="1" applyFill="1" applyBorder="1" applyAlignment="1">
      <alignment vertical="top"/>
    </xf>
    <xf numFmtId="0" fontId="54" fillId="0" borderId="1" xfId="0" applyFont="1" applyFill="1" applyBorder="1" applyAlignment="1">
      <alignment vertical="top" wrapText="1"/>
    </xf>
    <xf numFmtId="0" fontId="56" fillId="0" borderId="1" xfId="0" applyFont="1" applyFill="1" applyBorder="1" applyAlignment="1">
      <alignment vertical="top" wrapText="1"/>
    </xf>
    <xf numFmtId="0" fontId="37" fillId="0" borderId="1" xfId="0" applyFont="1" applyFill="1" applyBorder="1" applyAlignment="1">
      <alignment horizontal="left" vertical="center" wrapText="1"/>
    </xf>
    <xf numFmtId="0" fontId="56" fillId="0" borderId="1" xfId="0" applyFont="1" applyBorder="1" applyAlignment="1">
      <alignment vertical="center" wrapText="1"/>
    </xf>
    <xf numFmtId="0" fontId="56" fillId="0" borderId="1" xfId="0" applyFont="1" applyFill="1" applyBorder="1" applyAlignment="1">
      <alignment horizontal="right" wrapText="1"/>
    </xf>
    <xf numFmtId="0" fontId="54" fillId="0" borderId="1" xfId="0" applyFont="1" applyFill="1" applyBorder="1" applyAlignment="1" applyProtection="1">
      <alignment horizontal="right" vertical="top" wrapText="1"/>
    </xf>
    <xf numFmtId="0" fontId="54" fillId="0" borderId="1" xfId="0" applyFont="1" applyFill="1" applyBorder="1" applyAlignment="1">
      <alignment horizontal="right" wrapText="1"/>
    </xf>
    <xf numFmtId="0" fontId="57" fillId="0" borderId="1" xfId="0" applyFont="1" applyFill="1" applyBorder="1" applyAlignment="1">
      <alignment horizontal="justify" vertical="top" wrapText="1"/>
    </xf>
    <xf numFmtId="0" fontId="76" fillId="0" borderId="1" xfId="0" applyFont="1" applyFill="1" applyBorder="1" applyAlignment="1">
      <alignment horizontal="right" vertical="top" wrapText="1"/>
    </xf>
    <xf numFmtId="0" fontId="76" fillId="0" borderId="17" xfId="0" applyFont="1" applyFill="1" applyBorder="1" applyAlignment="1">
      <alignment horizontal="right" vertical="top" wrapText="1"/>
    </xf>
    <xf numFmtId="0" fontId="57" fillId="0" borderId="1" xfId="0" applyFont="1" applyBorder="1" applyAlignment="1">
      <alignment horizontal="left" vertical="center" wrapText="1"/>
    </xf>
    <xf numFmtId="1" fontId="76" fillId="0" borderId="1" xfId="0" applyNumberFormat="1" applyFont="1" applyFill="1" applyBorder="1" applyAlignment="1">
      <alignment horizontal="right" vertical="top" wrapText="1"/>
    </xf>
    <xf numFmtId="1" fontId="76" fillId="0" borderId="17" xfId="0" applyNumberFormat="1" applyFont="1" applyFill="1" applyBorder="1" applyAlignment="1">
      <alignment horizontal="right" vertical="top" wrapText="1"/>
    </xf>
    <xf numFmtId="0" fontId="57" fillId="0" borderId="1" xfId="0" applyFont="1" applyBorder="1" applyAlignment="1">
      <alignment vertical="center" wrapText="1"/>
    </xf>
    <xf numFmtId="2" fontId="76" fillId="0" borderId="1" xfId="0" quotePrefix="1" applyNumberFormat="1" applyFont="1" applyFill="1" applyBorder="1" applyAlignment="1">
      <alignment horizontal="right" vertical="top" wrapText="1"/>
    </xf>
    <xf numFmtId="2" fontId="76" fillId="0" borderId="17" xfId="0" applyNumberFormat="1" applyFont="1" applyFill="1" applyBorder="1" applyAlignment="1">
      <alignment horizontal="right" vertical="top" wrapText="1"/>
    </xf>
    <xf numFmtId="0" fontId="19" fillId="0" borderId="1" xfId="0" applyFont="1" applyBorder="1" applyAlignment="1">
      <alignment horizontal="justify"/>
    </xf>
    <xf numFmtId="0" fontId="57" fillId="0" borderId="1" xfId="0" applyFont="1" applyBorder="1" applyAlignment="1">
      <alignment horizontal="justify"/>
    </xf>
    <xf numFmtId="2" fontId="76" fillId="0" borderId="1" xfId="0" applyNumberFormat="1" applyFont="1" applyFill="1" applyBorder="1" applyAlignment="1">
      <alignment horizontal="right" vertical="top" wrapText="1"/>
    </xf>
    <xf numFmtId="0" fontId="51" fillId="0" borderId="1" xfId="0" applyFont="1" applyBorder="1" applyAlignment="1">
      <alignment vertical="center" wrapText="1"/>
    </xf>
    <xf numFmtId="0" fontId="67" fillId="0" borderId="0" xfId="0" applyFont="1" applyBorder="1" applyAlignment="1">
      <alignment vertical="center" wrapText="1"/>
    </xf>
    <xf numFmtId="0" fontId="54" fillId="0" borderId="0" xfId="0" applyFont="1" applyFill="1" applyBorder="1"/>
    <xf numFmtId="0" fontId="19" fillId="0" borderId="1" xfId="0" applyFont="1" applyBorder="1" applyAlignment="1">
      <alignment horizontal="right" vertical="justify" wrapText="1"/>
    </xf>
    <xf numFmtId="0" fontId="77" fillId="0" borderId="1" xfId="0" applyFont="1" applyBorder="1" applyAlignment="1">
      <alignment vertical="center" wrapText="1"/>
    </xf>
    <xf numFmtId="0" fontId="77" fillId="0" borderId="17" xfId="0" applyFont="1" applyBorder="1" applyAlignment="1">
      <alignment vertical="center" wrapText="1"/>
    </xf>
    <xf numFmtId="0" fontId="77" fillId="0" borderId="0" xfId="0" applyFont="1" applyBorder="1" applyAlignment="1">
      <alignment vertical="center" wrapText="1"/>
    </xf>
    <xf numFmtId="0" fontId="75" fillId="0" borderId="1" xfId="0" applyFont="1" applyBorder="1" applyAlignment="1">
      <alignment wrapText="1"/>
    </xf>
    <xf numFmtId="0" fontId="19" fillId="0" borderId="1" xfId="0" applyFont="1" applyBorder="1" applyAlignment="1">
      <alignment horizontal="right" vertical="top" wrapText="1"/>
    </xf>
    <xf numFmtId="0" fontId="51" fillId="0" borderId="1" xfId="0" applyFont="1" applyBorder="1" applyAlignment="1">
      <alignment wrapText="1"/>
    </xf>
    <xf numFmtId="49" fontId="19" fillId="2" borderId="2" xfId="0" applyNumberFormat="1" applyFont="1" applyFill="1" applyBorder="1" applyAlignment="1">
      <alignment horizontal="center" vertical="center" wrapText="1"/>
    </xf>
    <xf numFmtId="49" fontId="19" fillId="2" borderId="23" xfId="0" applyNumberFormat="1" applyFont="1" applyFill="1" applyBorder="1" applyAlignment="1">
      <alignment horizontal="center" vertical="center" wrapText="1"/>
    </xf>
    <xf numFmtId="49" fontId="29" fillId="2" borderId="2" xfId="0" applyNumberFormat="1" applyFont="1" applyFill="1" applyBorder="1" applyAlignment="1">
      <alignment horizontal="center" vertical="center" wrapText="1"/>
    </xf>
    <xf numFmtId="0" fontId="51" fillId="0" borderId="0" xfId="0" applyFont="1" applyAlignment="1">
      <alignment horizontal="center"/>
    </xf>
    <xf numFmtId="49" fontId="35" fillId="9" borderId="1" xfId="2" applyNumberFormat="1" applyFont="1" applyFill="1" applyBorder="1" applyAlignment="1">
      <alignment horizontal="center" vertical="center"/>
    </xf>
    <xf numFmtId="0" fontId="19" fillId="0" borderId="0" xfId="0" applyFont="1" applyAlignment="1">
      <alignment horizontal="right"/>
    </xf>
    <xf numFmtId="0" fontId="7" fillId="0" borderId="4" xfId="0" applyFont="1" applyBorder="1" applyAlignment="1">
      <alignment horizontal="center" vertical="center" wrapText="1"/>
    </xf>
    <xf numFmtId="0" fontId="19" fillId="0" borderId="0" xfId="0" applyFont="1" applyBorder="1" applyAlignment="1">
      <alignment horizontal="left" vertical="center" wrapText="1"/>
    </xf>
    <xf numFmtId="0" fontId="33" fillId="0" borderId="0" xfId="0" applyFont="1" applyFill="1" applyAlignment="1">
      <alignment horizontal="left"/>
    </xf>
    <xf numFmtId="0" fontId="7" fillId="6" borderId="1" xfId="0" applyFont="1" applyFill="1" applyBorder="1" applyAlignment="1">
      <alignment horizontal="right" vertical="center" wrapText="1"/>
    </xf>
    <xf numFmtId="49" fontId="7" fillId="6" borderId="1" xfId="0" applyNumberFormat="1" applyFont="1" applyFill="1" applyBorder="1" applyAlignment="1">
      <alignment horizontal="right" vertical="center" wrapText="1"/>
    </xf>
    <xf numFmtId="166" fontId="10" fillId="0" borderId="1" xfId="2" applyNumberFormat="1" applyFont="1" applyBorder="1" applyAlignment="1">
      <alignment horizontal="left" vertical="center" wrapText="1"/>
    </xf>
    <xf numFmtId="164" fontId="35" fillId="0" borderId="1" xfId="2" applyNumberFormat="1" applyFont="1" applyBorder="1" applyAlignment="1">
      <alignment vertical="center"/>
    </xf>
    <xf numFmtId="3" fontId="12" fillId="0" borderId="1" xfId="0" applyNumberFormat="1" applyFont="1" applyBorder="1" applyAlignment="1">
      <alignment horizontal="center" vertical="center" wrapText="1"/>
    </xf>
    <xf numFmtId="0" fontId="19" fillId="2" borderId="0" xfId="1" applyFont="1" applyFill="1" applyAlignment="1"/>
    <xf numFmtId="0" fontId="51" fillId="0" borderId="0" xfId="0" applyFont="1" applyAlignment="1">
      <alignment horizontal="right"/>
    </xf>
    <xf numFmtId="0" fontId="78" fillId="0" borderId="0" xfId="0" applyFont="1" applyAlignment="1"/>
    <xf numFmtId="0" fontId="54" fillId="0" borderId="16" xfId="0" applyFont="1" applyFill="1" applyBorder="1" applyAlignment="1">
      <alignment horizontal="justify" vertical="top" wrapText="1"/>
    </xf>
    <xf numFmtId="0" fontId="37" fillId="0" borderId="16" xfId="0" applyFont="1" applyFill="1" applyBorder="1" applyAlignment="1">
      <alignment horizontal="justify" vertical="top" wrapText="1"/>
    </xf>
    <xf numFmtId="0" fontId="51" fillId="0" borderId="16" xfId="0" applyFont="1" applyFill="1" applyBorder="1" applyAlignment="1">
      <alignment horizontal="justify" vertical="top" wrapText="1"/>
    </xf>
    <xf numFmtId="0" fontId="56" fillId="0" borderId="16" xfId="0" applyFont="1" applyFill="1" applyBorder="1" applyAlignment="1">
      <alignment horizontal="justify" vertical="top" wrapText="1"/>
    </xf>
    <xf numFmtId="0" fontId="37" fillId="0" borderId="16" xfId="0" applyFont="1" applyBorder="1" applyAlignment="1">
      <alignment horizontal="left" vertical="top" wrapText="1"/>
    </xf>
    <xf numFmtId="0" fontId="51" fillId="0" borderId="16" xfId="0" applyFont="1" applyFill="1" applyBorder="1" applyAlignment="1">
      <alignment horizontal="left" vertical="top" wrapText="1"/>
    </xf>
    <xf numFmtId="0" fontId="37" fillId="0" borderId="16" xfId="0" applyFont="1" applyFill="1" applyBorder="1" applyAlignment="1">
      <alignment horizontal="left" vertical="top" wrapText="1"/>
    </xf>
    <xf numFmtId="0" fontId="37" fillId="0" borderId="16" xfId="0" applyFont="1" applyFill="1" applyBorder="1" applyAlignment="1">
      <alignment horizontal="left" vertical="center" wrapText="1"/>
    </xf>
    <xf numFmtId="0" fontId="54" fillId="0" borderId="16" xfId="0" applyFont="1" applyFill="1" applyBorder="1" applyAlignment="1">
      <alignment horizontal="left" vertical="top" wrapText="1"/>
    </xf>
    <xf numFmtId="0" fontId="56" fillId="0" borderId="16" xfId="0" applyFont="1" applyFill="1" applyBorder="1" applyAlignment="1">
      <alignment horizontal="left" vertical="top" wrapText="1"/>
    </xf>
    <xf numFmtId="0" fontId="57" fillId="0" borderId="16" xfId="0" applyFont="1" applyBorder="1" applyAlignment="1">
      <alignment horizontal="left" vertical="center"/>
    </xf>
    <xf numFmtId="0" fontId="51" fillId="0" borderId="16" xfId="0" applyFont="1" applyBorder="1" applyAlignment="1">
      <alignment horizontal="left"/>
    </xf>
    <xf numFmtId="0" fontId="51" fillId="0" borderId="18" xfId="0" applyFont="1" applyFill="1" applyBorder="1" applyAlignment="1">
      <alignment horizontal="justify" vertical="top" wrapText="1"/>
    </xf>
    <xf numFmtId="0" fontId="54" fillId="0" borderId="19" xfId="0" applyFont="1" applyFill="1" applyBorder="1" applyAlignment="1">
      <alignment horizontal="center" vertical="top" wrapText="1"/>
    </xf>
    <xf numFmtId="0" fontId="51" fillId="0" borderId="0" xfId="0" applyFont="1" applyAlignment="1"/>
    <xf numFmtId="0" fontId="79" fillId="0" borderId="1" xfId="0" applyFont="1" applyBorder="1" applyAlignment="1">
      <alignment horizontal="center" vertical="center" wrapText="1"/>
    </xf>
    <xf numFmtId="1" fontId="51" fillId="0" borderId="0" xfId="28" applyNumberFormat="1" applyFont="1" applyFill="1" applyAlignment="1">
      <alignment horizontal="center"/>
    </xf>
    <xf numFmtId="0" fontId="37" fillId="0" borderId="0" xfId="0" applyFont="1" applyAlignment="1">
      <alignment horizontal="center"/>
    </xf>
    <xf numFmtId="0" fontId="51" fillId="0" borderId="0" xfId="0" applyFont="1" applyAlignment="1">
      <alignment horizontal="center"/>
    </xf>
    <xf numFmtId="0" fontId="37" fillId="0" borderId="13" xfId="0" applyFont="1" applyFill="1" applyBorder="1" applyAlignment="1">
      <alignment horizontal="center" vertical="center" wrapText="1"/>
    </xf>
    <xf numFmtId="0" fontId="55" fillId="0" borderId="16" xfId="0" applyFont="1" applyBorder="1" applyAlignment="1">
      <alignment horizontal="center" vertical="center" wrapText="1"/>
    </xf>
    <xf numFmtId="0" fontId="54" fillId="0"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37" fillId="0" borderId="14" xfId="0" applyFont="1" applyFill="1" applyBorder="1" applyAlignment="1">
      <alignment horizontal="center" vertical="center" wrapText="1"/>
    </xf>
    <xf numFmtId="0" fontId="54" fillId="0" borderId="0" xfId="0" applyFont="1" applyFill="1" applyAlignment="1">
      <alignment horizontal="left" wrapText="1"/>
    </xf>
    <xf numFmtId="164" fontId="19" fillId="0" borderId="0" xfId="1" applyNumberFormat="1" applyFont="1" applyFill="1" applyBorder="1" applyAlignment="1" applyProtection="1">
      <alignment horizontal="center" vertical="top"/>
    </xf>
    <xf numFmtId="0" fontId="33" fillId="0" borderId="0" xfId="1" applyFont="1" applyFill="1" applyAlignment="1">
      <alignment horizontal="center"/>
    </xf>
    <xf numFmtId="0" fontId="16" fillId="0" borderId="0" xfId="1" applyFont="1" applyBorder="1" applyAlignment="1">
      <alignment horizontal="left" vertical="center" wrapText="1"/>
    </xf>
    <xf numFmtId="0" fontId="74" fillId="0" borderId="0" xfId="1" applyFont="1" applyFill="1" applyAlignment="1">
      <alignment horizontal="left"/>
    </xf>
    <xf numFmtId="0" fontId="16" fillId="0" borderId="0" xfId="1" applyNumberFormat="1" applyFont="1" applyFill="1" applyAlignment="1" applyProtection="1">
      <alignment horizontal="center" vertical="center"/>
    </xf>
    <xf numFmtId="0" fontId="19" fillId="0" borderId="1" xfId="1" applyNumberFormat="1" applyFont="1" applyFill="1" applyBorder="1" applyAlignment="1" applyProtection="1">
      <alignment horizontal="center" vertical="center" wrapText="1"/>
    </xf>
    <xf numFmtId="0" fontId="3" fillId="0" borderId="4" xfId="1" applyFont="1" applyBorder="1" applyAlignment="1">
      <alignment horizontal="left" vertical="center" wrapText="1"/>
    </xf>
    <xf numFmtId="0" fontId="3" fillId="0" borderId="8"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3" xfId="1" applyFont="1" applyFill="1" applyBorder="1" applyAlignment="1">
      <alignment horizontal="left" vertical="center" wrapText="1"/>
    </xf>
    <xf numFmtId="49" fontId="70" fillId="0" borderId="0" xfId="1" applyNumberFormat="1" applyFont="1" applyFill="1" applyBorder="1" applyAlignment="1" applyProtection="1">
      <alignment horizontal="center"/>
    </xf>
    <xf numFmtId="49" fontId="3" fillId="0" borderId="0" xfId="1" applyNumberFormat="1" applyFont="1" applyFill="1" applyBorder="1" applyAlignment="1" applyProtection="1">
      <alignment horizontal="center"/>
    </xf>
    <xf numFmtId="0" fontId="25" fillId="0" borderId="0" xfId="1" applyNumberFormat="1" applyFont="1" applyFill="1" applyBorder="1" applyAlignment="1" applyProtection="1">
      <alignment horizontal="center" vertical="top" wrapText="1"/>
    </xf>
    <xf numFmtId="0" fontId="2" fillId="2" borderId="5" xfId="1" applyNumberFormat="1" applyFont="1" applyFill="1" applyBorder="1" applyAlignment="1" applyProtection="1">
      <alignment horizontal="center"/>
    </xf>
    <xf numFmtId="0" fontId="2" fillId="2" borderId="7" xfId="1" applyNumberFormat="1" applyFont="1" applyFill="1" applyBorder="1" applyAlignment="1" applyProtection="1">
      <alignment horizontal="center"/>
    </xf>
    <xf numFmtId="0" fontId="2" fillId="2" borderId="2" xfId="1" applyNumberFormat="1" applyFont="1" applyFill="1" applyBorder="1" applyAlignment="1" applyProtection="1">
      <alignment horizontal="center"/>
    </xf>
    <xf numFmtId="0" fontId="19" fillId="2" borderId="5" xfId="1" applyNumberFormat="1" applyFont="1" applyFill="1" applyBorder="1" applyAlignment="1" applyProtection="1">
      <alignment horizontal="center" vertical="center" wrapText="1"/>
    </xf>
    <xf numFmtId="0" fontId="19" fillId="2" borderId="7" xfId="1" applyNumberFormat="1" applyFont="1" applyFill="1" applyBorder="1" applyAlignment="1" applyProtection="1">
      <alignment horizontal="center" vertical="center" wrapText="1"/>
    </xf>
    <xf numFmtId="0" fontId="19" fillId="2" borderId="2" xfId="1" applyNumberFormat="1" applyFont="1" applyFill="1" applyBorder="1" applyAlignment="1" applyProtection="1">
      <alignment horizontal="center" vertical="center" wrapText="1"/>
    </xf>
    <xf numFmtId="0" fontId="19" fillId="2" borderId="4" xfId="1" applyNumberFormat="1" applyFont="1" applyFill="1" applyBorder="1" applyAlignment="1" applyProtection="1">
      <alignment horizontal="center" vertical="center" wrapText="1"/>
    </xf>
    <xf numFmtId="0" fontId="19" fillId="2" borderId="8" xfId="1" applyNumberFormat="1" applyFont="1" applyFill="1" applyBorder="1" applyAlignment="1" applyProtection="1">
      <alignment horizontal="center" vertical="center" wrapText="1"/>
    </xf>
    <xf numFmtId="0" fontId="19" fillId="2" borderId="3" xfId="1" applyNumberFormat="1" applyFont="1" applyFill="1" applyBorder="1" applyAlignment="1" applyProtection="1">
      <alignment horizontal="center" vertical="center" wrapText="1"/>
    </xf>
    <xf numFmtId="0" fontId="29" fillId="2" borderId="5" xfId="1" applyNumberFormat="1" applyFont="1" applyFill="1" applyBorder="1" applyAlignment="1" applyProtection="1">
      <alignment horizontal="center" vertical="center" wrapText="1"/>
    </xf>
    <xf numFmtId="0" fontId="29" fillId="2" borderId="7" xfId="1" applyNumberFormat="1" applyFont="1" applyFill="1" applyBorder="1" applyAlignment="1" applyProtection="1">
      <alignment horizontal="center" vertical="center" wrapText="1"/>
    </xf>
    <xf numFmtId="0" fontId="29" fillId="2" borderId="2"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left" vertical="center" wrapText="1"/>
    </xf>
    <xf numFmtId="0" fontId="16" fillId="2" borderId="0" xfId="1" applyNumberFormat="1" applyFont="1" applyFill="1" applyBorder="1" applyAlignment="1" applyProtection="1">
      <alignment horizontal="left" vertical="center" wrapText="1"/>
    </xf>
    <xf numFmtId="0" fontId="19" fillId="2" borderId="0" xfId="1" applyFont="1" applyFill="1" applyAlignment="1">
      <alignment horizontal="left"/>
    </xf>
    <xf numFmtId="0" fontId="2" fillId="2" borderId="0" xfId="0" applyNumberFormat="1" applyFont="1" applyFill="1" applyBorder="1" applyAlignment="1" applyProtection="1">
      <alignment horizontal="left" vertical="center" wrapText="1"/>
    </xf>
    <xf numFmtId="0" fontId="70"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xf>
    <xf numFmtId="0" fontId="74" fillId="0" borderId="4" xfId="0" applyNumberFormat="1" applyFont="1" applyFill="1" applyBorder="1" applyAlignment="1" applyProtection="1">
      <alignment horizontal="center" vertical="center" wrapText="1"/>
    </xf>
    <xf numFmtId="0" fontId="74" fillId="0" borderId="3" xfId="0" applyNumberFormat="1" applyFont="1" applyFill="1" applyBorder="1" applyAlignment="1" applyProtection="1">
      <alignment horizontal="center" vertical="center" wrapText="1"/>
    </xf>
    <xf numFmtId="0" fontId="74" fillId="0" borderId="5" xfId="0" applyNumberFormat="1" applyFont="1" applyFill="1" applyBorder="1" applyAlignment="1" applyProtection="1">
      <alignment horizontal="center" vertical="center" wrapText="1"/>
    </xf>
    <xf numFmtId="0" fontId="74" fillId="0" borderId="2" xfId="0" applyNumberFormat="1" applyFont="1" applyFill="1" applyBorder="1" applyAlignment="1" applyProtection="1">
      <alignment horizontal="center" vertical="center" wrapText="1"/>
    </xf>
    <xf numFmtId="0" fontId="16" fillId="0" borderId="0" xfId="0" applyFont="1" applyBorder="1" applyAlignment="1">
      <alignment horizontal="center" vertical="center" wrapText="1"/>
    </xf>
    <xf numFmtId="164" fontId="16" fillId="0" borderId="0" xfId="0" applyNumberFormat="1" applyFont="1" applyFill="1" applyBorder="1" applyAlignment="1" applyProtection="1">
      <alignment horizontal="center" vertical="top"/>
    </xf>
    <xf numFmtId="0" fontId="33" fillId="0" borderId="0" xfId="0" applyFont="1" applyFill="1" applyAlignment="1">
      <alignment horizontal="center"/>
    </xf>
    <xf numFmtId="0" fontId="74" fillId="0" borderId="9" xfId="0" applyNumberFormat="1" applyFont="1" applyFill="1" applyBorder="1" applyAlignment="1" applyProtection="1">
      <alignment horizontal="center" vertical="center" wrapText="1"/>
    </xf>
    <xf numFmtId="0" fontId="74" fillId="0" borderId="22" xfId="0" applyNumberFormat="1" applyFont="1" applyFill="1" applyBorder="1" applyAlignment="1" applyProtection="1">
      <alignment horizontal="center" vertical="center" wrapText="1"/>
    </xf>
    <xf numFmtId="0" fontId="74" fillId="0" borderId="5" xfId="0" applyNumberFormat="1" applyFont="1" applyFill="1" applyBorder="1" applyAlignment="1" applyProtection="1">
      <alignment horizontal="center" vertical="top" wrapText="1"/>
    </xf>
    <xf numFmtId="0" fontId="74" fillId="0" borderId="2" xfId="0" applyNumberFormat="1" applyFont="1" applyFill="1" applyBorder="1" applyAlignment="1" applyProtection="1">
      <alignment horizontal="center" vertical="top" wrapText="1"/>
    </xf>
    <xf numFmtId="0" fontId="7"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19" fillId="2" borderId="7" xfId="0" applyNumberFormat="1" applyFont="1" applyFill="1" applyBorder="1" applyAlignment="1" applyProtection="1">
      <alignment horizontal="center" vertical="center" wrapText="1"/>
    </xf>
    <xf numFmtId="0" fontId="19" fillId="2" borderId="2"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79" fillId="0" borderId="4" xfId="0" applyFont="1" applyBorder="1" applyAlignment="1">
      <alignment horizontal="center" vertical="center" wrapText="1"/>
    </xf>
    <xf numFmtId="0" fontId="79" fillId="0" borderId="3"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3" fillId="2" borderId="0" xfId="1" applyNumberFormat="1" applyFont="1" applyFill="1" applyBorder="1" applyAlignment="1" applyProtection="1">
      <alignment horizontal="left"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7" fillId="2" borderId="5" xfId="0" applyNumberFormat="1" applyFont="1" applyFill="1" applyBorder="1" applyAlignment="1">
      <alignment horizontal="center" vertical="center" wrapText="1"/>
    </xf>
    <xf numFmtId="2" fontId="7" fillId="2" borderId="2"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3" fillId="0" borderId="0" xfId="0" applyFont="1" applyAlignment="1">
      <alignment horizontal="center" vertical="center" wrapText="1"/>
    </xf>
    <xf numFmtId="0" fontId="3" fillId="2" borderId="9"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top" wrapText="1"/>
    </xf>
    <xf numFmtId="49" fontId="4" fillId="2" borderId="4"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0" fillId="0" borderId="5" xfId="0" applyFont="1" applyBorder="1" applyAlignment="1">
      <alignment horizontal="center" vertical="center" wrapText="1"/>
    </xf>
    <xf numFmtId="0" fontId="80" fillId="0" borderId="2"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2" xfId="0" applyFont="1" applyBorder="1" applyAlignment="1">
      <alignment horizontal="center" vertical="center" wrapText="1"/>
    </xf>
    <xf numFmtId="49" fontId="16" fillId="2" borderId="5" xfId="0" applyNumberFormat="1" applyFont="1" applyFill="1" applyBorder="1" applyAlignment="1">
      <alignment horizontal="center" wrapText="1"/>
    </xf>
    <xf numFmtId="49" fontId="16" fillId="2" borderId="2" xfId="0" applyNumberFormat="1" applyFont="1" applyFill="1" applyBorder="1" applyAlignment="1">
      <alignment horizontal="center" wrapText="1"/>
    </xf>
    <xf numFmtId="0" fontId="7" fillId="0" borderId="3" xfId="0" applyFont="1" applyBorder="1" applyAlignment="1">
      <alignment horizontal="center" vertical="center" wrapText="1"/>
    </xf>
    <xf numFmtId="49" fontId="27" fillId="2" borderId="5" xfId="0" applyNumberFormat="1" applyFont="1" applyFill="1" applyBorder="1" applyAlignment="1">
      <alignment horizontal="center" vertical="center" wrapText="1"/>
    </xf>
    <xf numFmtId="49" fontId="27" fillId="2" borderId="2" xfId="0" applyNumberFormat="1" applyFont="1" applyFill="1" applyBorder="1" applyAlignment="1">
      <alignment horizontal="center" vertical="center" wrapText="1"/>
    </xf>
    <xf numFmtId="49" fontId="50" fillId="2" borderId="5" xfId="0" applyNumberFormat="1" applyFont="1" applyFill="1" applyBorder="1" applyAlignment="1">
      <alignment horizontal="center" vertical="center" wrapText="1"/>
    </xf>
    <xf numFmtId="49" fontId="50" fillId="2" borderId="2" xfId="0" applyNumberFormat="1" applyFont="1" applyFill="1" applyBorder="1" applyAlignment="1">
      <alignment horizontal="center" vertical="center" wrapText="1"/>
    </xf>
    <xf numFmtId="49" fontId="50" fillId="2" borderId="4" xfId="0" applyNumberFormat="1" applyFont="1" applyFill="1" applyBorder="1" applyAlignment="1">
      <alignment horizontal="center" vertical="center" wrapText="1"/>
    </xf>
    <xf numFmtId="49" fontId="50" fillId="2" borderId="3"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9" fillId="0" borderId="0" xfId="0" applyFont="1" applyBorder="1" applyAlignment="1">
      <alignment horizontal="left" vertical="center" wrapText="1"/>
    </xf>
    <xf numFmtId="0" fontId="33" fillId="0" borderId="0" xfId="0" applyFont="1" applyFill="1" applyAlignment="1">
      <alignment horizontal="left"/>
    </xf>
    <xf numFmtId="0" fontId="33" fillId="0" borderId="0" xfId="0" applyFont="1" applyFill="1" applyBorder="1" applyAlignment="1">
      <alignment horizontal="left"/>
    </xf>
    <xf numFmtId="0" fontId="3" fillId="0" borderId="0" xfId="0" applyFont="1" applyBorder="1" applyAlignment="1">
      <alignment horizontal="left" vertical="center" wrapText="1"/>
    </xf>
    <xf numFmtId="0" fontId="16" fillId="0" borderId="0" xfId="0" applyNumberFormat="1" applyFont="1" applyFill="1" applyBorder="1" applyAlignment="1" applyProtection="1">
      <alignment horizontal="center" wrapText="1"/>
    </xf>
    <xf numFmtId="0" fontId="70" fillId="0" borderId="0"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top" wrapText="1"/>
    </xf>
    <xf numFmtId="0" fontId="19" fillId="0" borderId="5" xfId="1" applyFont="1" applyBorder="1" applyAlignment="1">
      <alignment horizontal="center" vertical="center" wrapText="1"/>
    </xf>
    <xf numFmtId="0" fontId="19" fillId="0" borderId="2" xfId="1" applyFont="1" applyBorder="1" applyAlignment="1">
      <alignment horizontal="center" vertical="center" wrapText="1"/>
    </xf>
    <xf numFmtId="0" fontId="2" fillId="0" borderId="0" xfId="1" applyFont="1" applyAlignment="1">
      <alignment horizontal="left" vertical="center" wrapText="1"/>
    </xf>
    <xf numFmtId="0" fontId="16"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left" vertical="center" wrapText="1"/>
    </xf>
    <xf numFmtId="0" fontId="16" fillId="0" borderId="0" xfId="1" applyNumberFormat="1" applyFont="1" applyFill="1" applyAlignment="1" applyProtection="1">
      <alignment horizontal="center"/>
    </xf>
    <xf numFmtId="0" fontId="2" fillId="0" borderId="0" xfId="1" applyNumberFormat="1" applyFont="1" applyFill="1" applyAlignment="1" applyProtection="1">
      <alignment horizontal="center"/>
    </xf>
    <xf numFmtId="0" fontId="19" fillId="0" borderId="5" xfId="1" applyNumberFormat="1" applyFont="1" applyFill="1" applyBorder="1" applyAlignment="1" applyProtection="1">
      <alignment horizontal="center" vertical="center" wrapText="1"/>
    </xf>
    <xf numFmtId="0" fontId="19" fillId="0" borderId="2" xfId="1" applyNumberFormat="1" applyFont="1" applyFill="1" applyBorder="1" applyAlignment="1" applyProtection="1">
      <alignment horizontal="center" vertical="center" wrapText="1"/>
    </xf>
    <xf numFmtId="0" fontId="19" fillId="0" borderId="4" xfId="1" applyFont="1" applyBorder="1" applyAlignment="1">
      <alignment horizontal="center" vertical="center" wrapText="1"/>
    </xf>
    <xf numFmtId="0" fontId="19" fillId="0" borderId="3" xfId="1" applyFont="1" applyBorder="1" applyAlignment="1">
      <alignment horizontal="center" vertical="center" wrapText="1"/>
    </xf>
    <xf numFmtId="0" fontId="70" fillId="0" borderId="0" xfId="1" applyNumberFormat="1" applyFont="1" applyFill="1" applyBorder="1" applyAlignment="1" applyProtection="1">
      <alignment horizontal="center" vertical="center" wrapText="1"/>
    </xf>
    <xf numFmtId="0" fontId="2" fillId="0" borderId="6" xfId="1" applyFont="1" applyFill="1" applyBorder="1" applyAlignment="1">
      <alignment horizontal="center" vertical="top"/>
    </xf>
  </cellXfs>
  <cellStyles count="30">
    <cellStyle name="Normal_meresha_07" xfId="4"/>
    <cellStyle name="Normal_Доходи" xfId="26"/>
    <cellStyle name="Гиперссылка" xfId="29" builtinId="8"/>
    <cellStyle name="Звичайний 10" xfId="5"/>
    <cellStyle name="Звичайний 11" xfId="6"/>
    <cellStyle name="Звичайний 12" xfId="7"/>
    <cellStyle name="Звичайний 13" xfId="8"/>
    <cellStyle name="Звичайний 14" xfId="9"/>
    <cellStyle name="Звичайний 15" xfId="10"/>
    <cellStyle name="Звичайний 16" xfId="11"/>
    <cellStyle name="Звичайний 17" xfId="12"/>
    <cellStyle name="Звичайний 18" xfId="13"/>
    <cellStyle name="Звичайний 19" xfId="14"/>
    <cellStyle name="Звичайний 2" xfId="15"/>
    <cellStyle name="Звичайний 20" xfId="16"/>
    <cellStyle name="Звичайний 3" xfId="17"/>
    <cellStyle name="Звичайний 4" xfId="18"/>
    <cellStyle name="Звичайний 5" xfId="19"/>
    <cellStyle name="Звичайний 6" xfId="20"/>
    <cellStyle name="Звичайний 7" xfId="21"/>
    <cellStyle name="Звичайний 8" xfId="22"/>
    <cellStyle name="Звичайний 9" xfId="23"/>
    <cellStyle name="Звичайний_Додаток _ 3 зм_ни 4575" xfId="2"/>
    <cellStyle name="Обычный" xfId="0" builtinId="0"/>
    <cellStyle name="Обычный 2" xfId="1"/>
    <cellStyle name="Обычный 3" xfId="24"/>
    <cellStyle name="Обычный_№3" xfId="3"/>
    <cellStyle name="Обычный_Дод. 3" xfId="28"/>
    <cellStyle name="Обычный_зф 1листопада 2005" xfId="27"/>
    <cellStyle name="Стиль 1" xfId="25"/>
  </cellStyles>
  <dxfs count="21">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
      <font>
        <condense val="0"/>
        <extend val="0"/>
        <color rgb="FF9C0006"/>
      </font>
      <fill>
        <patternFill>
          <bgColor rgb="FFFFC7CE"/>
        </patternFill>
      </fill>
    </dxf>
    <dxf>
      <font>
        <b val="0"/>
        <i val="0"/>
        <color theme="0"/>
      </font>
      <fill>
        <patternFill>
          <fgColor theme="0"/>
        </patternFill>
      </fill>
    </dxf>
    <dxf>
      <font>
        <b val="0"/>
        <i val="0"/>
        <color theme="0"/>
      </font>
      <fill>
        <patternFill>
          <fgColor theme="0"/>
        </patternFill>
      </fill>
    </dxf>
  </dxfs>
  <tableStyles count="0" defaultTableStyle="TableStyleMedium2" defaultPivotStyle="PivotStyleLight16"/>
  <colors>
    <mruColors>
      <color rgb="FFFFFF99"/>
      <color rgb="FFCC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8"/>
  <sheetViews>
    <sheetView zoomScale="85" zoomScaleNormal="85" workbookViewId="0">
      <selection activeCell="I14" sqref="I14"/>
    </sheetView>
  </sheetViews>
  <sheetFormatPr defaultColWidth="8.85546875" defaultRowHeight="15.75" x14ac:dyDescent="0.25"/>
  <cols>
    <col min="1" max="1" width="15.42578125" style="285" customWidth="1"/>
    <col min="2" max="2" width="65.42578125" style="285" customWidth="1"/>
    <col min="3" max="3" width="12.28515625" style="285" customWidth="1"/>
    <col min="4" max="4" width="13.42578125" style="285" customWidth="1"/>
    <col min="5" max="5" width="11.28515625" style="285" customWidth="1"/>
    <col min="6" max="6" width="10.7109375" style="285" customWidth="1"/>
    <col min="7" max="7" width="15.28515625" style="285" customWidth="1"/>
    <col min="8" max="8" width="18.42578125" style="285" customWidth="1"/>
    <col min="9" max="256" width="8.85546875" style="285"/>
    <col min="257" max="257" width="13.28515625" style="285" customWidth="1"/>
    <col min="258" max="258" width="65.42578125" style="285" customWidth="1"/>
    <col min="259" max="259" width="12.28515625" style="285" customWidth="1"/>
    <col min="260" max="260" width="13.42578125" style="285" customWidth="1"/>
    <col min="261" max="261" width="11.28515625" style="285" customWidth="1"/>
    <col min="262" max="262" width="10.7109375" style="285" customWidth="1"/>
    <col min="263" max="263" width="15.28515625" style="285" customWidth="1"/>
    <col min="264" max="264" width="18.42578125" style="285" customWidth="1"/>
    <col min="265" max="512" width="8.85546875" style="285"/>
    <col min="513" max="513" width="13.28515625" style="285" customWidth="1"/>
    <col min="514" max="514" width="65.42578125" style="285" customWidth="1"/>
    <col min="515" max="515" width="12.28515625" style="285" customWidth="1"/>
    <col min="516" max="516" width="13.42578125" style="285" customWidth="1"/>
    <col min="517" max="517" width="11.28515625" style="285" customWidth="1"/>
    <col min="518" max="518" width="10.7109375" style="285" customWidth="1"/>
    <col min="519" max="519" width="15.28515625" style="285" customWidth="1"/>
    <col min="520" max="520" width="18.42578125" style="285" customWidth="1"/>
    <col min="521" max="768" width="8.85546875" style="285"/>
    <col min="769" max="769" width="13.28515625" style="285" customWidth="1"/>
    <col min="770" max="770" width="65.42578125" style="285" customWidth="1"/>
    <col min="771" max="771" width="12.28515625" style="285" customWidth="1"/>
    <col min="772" max="772" width="13.42578125" style="285" customWidth="1"/>
    <col min="773" max="773" width="11.28515625" style="285" customWidth="1"/>
    <col min="774" max="774" width="10.7109375" style="285" customWidth="1"/>
    <col min="775" max="775" width="15.28515625" style="285" customWidth="1"/>
    <col min="776" max="776" width="18.42578125" style="285" customWidth="1"/>
    <col min="777" max="1024" width="8.85546875" style="285"/>
    <col min="1025" max="1025" width="13.28515625" style="285" customWidth="1"/>
    <col min="1026" max="1026" width="65.42578125" style="285" customWidth="1"/>
    <col min="1027" max="1027" width="12.28515625" style="285" customWidth="1"/>
    <col min="1028" max="1028" width="13.42578125" style="285" customWidth="1"/>
    <col min="1029" max="1029" width="11.28515625" style="285" customWidth="1"/>
    <col min="1030" max="1030" width="10.7109375" style="285" customWidth="1"/>
    <col min="1031" max="1031" width="15.28515625" style="285" customWidth="1"/>
    <col min="1032" max="1032" width="18.42578125" style="285" customWidth="1"/>
    <col min="1033" max="1280" width="8.85546875" style="285"/>
    <col min="1281" max="1281" width="13.28515625" style="285" customWidth="1"/>
    <col min="1282" max="1282" width="65.42578125" style="285" customWidth="1"/>
    <col min="1283" max="1283" width="12.28515625" style="285" customWidth="1"/>
    <col min="1284" max="1284" width="13.42578125" style="285" customWidth="1"/>
    <col min="1285" max="1285" width="11.28515625" style="285" customWidth="1"/>
    <col min="1286" max="1286" width="10.7109375" style="285" customWidth="1"/>
    <col min="1287" max="1287" width="15.28515625" style="285" customWidth="1"/>
    <col min="1288" max="1288" width="18.42578125" style="285" customWidth="1"/>
    <col min="1289" max="1536" width="8.85546875" style="285"/>
    <col min="1537" max="1537" width="13.28515625" style="285" customWidth="1"/>
    <col min="1538" max="1538" width="65.42578125" style="285" customWidth="1"/>
    <col min="1539" max="1539" width="12.28515625" style="285" customWidth="1"/>
    <col min="1540" max="1540" width="13.42578125" style="285" customWidth="1"/>
    <col min="1541" max="1541" width="11.28515625" style="285" customWidth="1"/>
    <col min="1542" max="1542" width="10.7109375" style="285" customWidth="1"/>
    <col min="1543" max="1543" width="15.28515625" style="285" customWidth="1"/>
    <col min="1544" max="1544" width="18.42578125" style="285" customWidth="1"/>
    <col min="1545" max="1792" width="8.85546875" style="285"/>
    <col min="1793" max="1793" width="13.28515625" style="285" customWidth="1"/>
    <col min="1794" max="1794" width="65.42578125" style="285" customWidth="1"/>
    <col min="1795" max="1795" width="12.28515625" style="285" customWidth="1"/>
    <col min="1796" max="1796" width="13.42578125" style="285" customWidth="1"/>
    <col min="1797" max="1797" width="11.28515625" style="285" customWidth="1"/>
    <col min="1798" max="1798" width="10.7109375" style="285" customWidth="1"/>
    <col min="1799" max="1799" width="15.28515625" style="285" customWidth="1"/>
    <col min="1800" max="1800" width="18.42578125" style="285" customWidth="1"/>
    <col min="1801" max="2048" width="8.85546875" style="285"/>
    <col min="2049" max="2049" width="13.28515625" style="285" customWidth="1"/>
    <col min="2050" max="2050" width="65.42578125" style="285" customWidth="1"/>
    <col min="2051" max="2051" width="12.28515625" style="285" customWidth="1"/>
    <col min="2052" max="2052" width="13.42578125" style="285" customWidth="1"/>
    <col min="2053" max="2053" width="11.28515625" style="285" customWidth="1"/>
    <col min="2054" max="2054" width="10.7109375" style="285" customWidth="1"/>
    <col min="2055" max="2055" width="15.28515625" style="285" customWidth="1"/>
    <col min="2056" max="2056" width="18.42578125" style="285" customWidth="1"/>
    <col min="2057" max="2304" width="8.85546875" style="285"/>
    <col min="2305" max="2305" width="13.28515625" style="285" customWidth="1"/>
    <col min="2306" max="2306" width="65.42578125" style="285" customWidth="1"/>
    <col min="2307" max="2307" width="12.28515625" style="285" customWidth="1"/>
    <col min="2308" max="2308" width="13.42578125" style="285" customWidth="1"/>
    <col min="2309" max="2309" width="11.28515625" style="285" customWidth="1"/>
    <col min="2310" max="2310" width="10.7109375" style="285" customWidth="1"/>
    <col min="2311" max="2311" width="15.28515625" style="285" customWidth="1"/>
    <col min="2312" max="2312" width="18.42578125" style="285" customWidth="1"/>
    <col min="2313" max="2560" width="8.85546875" style="285"/>
    <col min="2561" max="2561" width="13.28515625" style="285" customWidth="1"/>
    <col min="2562" max="2562" width="65.42578125" style="285" customWidth="1"/>
    <col min="2563" max="2563" width="12.28515625" style="285" customWidth="1"/>
    <col min="2564" max="2564" width="13.42578125" style="285" customWidth="1"/>
    <col min="2565" max="2565" width="11.28515625" style="285" customWidth="1"/>
    <col min="2566" max="2566" width="10.7109375" style="285" customWidth="1"/>
    <col min="2567" max="2567" width="15.28515625" style="285" customWidth="1"/>
    <col min="2568" max="2568" width="18.42578125" style="285" customWidth="1"/>
    <col min="2569" max="2816" width="8.85546875" style="285"/>
    <col min="2817" max="2817" width="13.28515625" style="285" customWidth="1"/>
    <col min="2818" max="2818" width="65.42578125" style="285" customWidth="1"/>
    <col min="2819" max="2819" width="12.28515625" style="285" customWidth="1"/>
    <col min="2820" max="2820" width="13.42578125" style="285" customWidth="1"/>
    <col min="2821" max="2821" width="11.28515625" style="285" customWidth="1"/>
    <col min="2822" max="2822" width="10.7109375" style="285" customWidth="1"/>
    <col min="2823" max="2823" width="15.28515625" style="285" customWidth="1"/>
    <col min="2824" max="2824" width="18.42578125" style="285" customWidth="1"/>
    <col min="2825" max="3072" width="8.85546875" style="285"/>
    <col min="3073" max="3073" width="13.28515625" style="285" customWidth="1"/>
    <col min="3074" max="3074" width="65.42578125" style="285" customWidth="1"/>
    <col min="3075" max="3075" width="12.28515625" style="285" customWidth="1"/>
    <col min="3076" max="3076" width="13.42578125" style="285" customWidth="1"/>
    <col min="3077" max="3077" width="11.28515625" style="285" customWidth="1"/>
    <col min="3078" max="3078" width="10.7109375" style="285" customWidth="1"/>
    <col min="3079" max="3079" width="15.28515625" style="285" customWidth="1"/>
    <col min="3080" max="3080" width="18.42578125" style="285" customWidth="1"/>
    <col min="3081" max="3328" width="8.85546875" style="285"/>
    <col min="3329" max="3329" width="13.28515625" style="285" customWidth="1"/>
    <col min="3330" max="3330" width="65.42578125" style="285" customWidth="1"/>
    <col min="3331" max="3331" width="12.28515625" style="285" customWidth="1"/>
    <col min="3332" max="3332" width="13.42578125" style="285" customWidth="1"/>
    <col min="3333" max="3333" width="11.28515625" style="285" customWidth="1"/>
    <col min="3334" max="3334" width="10.7109375" style="285" customWidth="1"/>
    <col min="3335" max="3335" width="15.28515625" style="285" customWidth="1"/>
    <col min="3336" max="3336" width="18.42578125" style="285" customWidth="1"/>
    <col min="3337" max="3584" width="8.85546875" style="285"/>
    <col min="3585" max="3585" width="13.28515625" style="285" customWidth="1"/>
    <col min="3586" max="3586" width="65.42578125" style="285" customWidth="1"/>
    <col min="3587" max="3587" width="12.28515625" style="285" customWidth="1"/>
    <col min="3588" max="3588" width="13.42578125" style="285" customWidth="1"/>
    <col min="3589" max="3589" width="11.28515625" style="285" customWidth="1"/>
    <col min="3590" max="3590" width="10.7109375" style="285" customWidth="1"/>
    <col min="3591" max="3591" width="15.28515625" style="285" customWidth="1"/>
    <col min="3592" max="3592" width="18.42578125" style="285" customWidth="1"/>
    <col min="3593" max="3840" width="8.85546875" style="285"/>
    <col min="3841" max="3841" width="13.28515625" style="285" customWidth="1"/>
    <col min="3842" max="3842" width="65.42578125" style="285" customWidth="1"/>
    <col min="3843" max="3843" width="12.28515625" style="285" customWidth="1"/>
    <col min="3844" max="3844" width="13.42578125" style="285" customWidth="1"/>
    <col min="3845" max="3845" width="11.28515625" style="285" customWidth="1"/>
    <col min="3846" max="3846" width="10.7109375" style="285" customWidth="1"/>
    <col min="3847" max="3847" width="15.28515625" style="285" customWidth="1"/>
    <col min="3848" max="3848" width="18.42578125" style="285" customWidth="1"/>
    <col min="3849" max="4096" width="8.85546875" style="285"/>
    <col min="4097" max="4097" width="13.28515625" style="285" customWidth="1"/>
    <col min="4098" max="4098" width="65.42578125" style="285" customWidth="1"/>
    <col min="4099" max="4099" width="12.28515625" style="285" customWidth="1"/>
    <col min="4100" max="4100" width="13.42578125" style="285" customWidth="1"/>
    <col min="4101" max="4101" width="11.28515625" style="285" customWidth="1"/>
    <col min="4102" max="4102" width="10.7109375" style="285" customWidth="1"/>
    <col min="4103" max="4103" width="15.28515625" style="285" customWidth="1"/>
    <col min="4104" max="4104" width="18.42578125" style="285" customWidth="1"/>
    <col min="4105" max="4352" width="8.85546875" style="285"/>
    <col min="4353" max="4353" width="13.28515625" style="285" customWidth="1"/>
    <col min="4354" max="4354" width="65.42578125" style="285" customWidth="1"/>
    <col min="4355" max="4355" width="12.28515625" style="285" customWidth="1"/>
    <col min="4356" max="4356" width="13.42578125" style="285" customWidth="1"/>
    <col min="4357" max="4357" width="11.28515625" style="285" customWidth="1"/>
    <col min="4358" max="4358" width="10.7109375" style="285" customWidth="1"/>
    <col min="4359" max="4359" width="15.28515625" style="285" customWidth="1"/>
    <col min="4360" max="4360" width="18.42578125" style="285" customWidth="1"/>
    <col min="4361" max="4608" width="8.85546875" style="285"/>
    <col min="4609" max="4609" width="13.28515625" style="285" customWidth="1"/>
    <col min="4610" max="4610" width="65.42578125" style="285" customWidth="1"/>
    <col min="4611" max="4611" width="12.28515625" style="285" customWidth="1"/>
    <col min="4612" max="4612" width="13.42578125" style="285" customWidth="1"/>
    <col min="4613" max="4613" width="11.28515625" style="285" customWidth="1"/>
    <col min="4614" max="4614" width="10.7109375" style="285" customWidth="1"/>
    <col min="4615" max="4615" width="15.28515625" style="285" customWidth="1"/>
    <col min="4616" max="4616" width="18.42578125" style="285" customWidth="1"/>
    <col min="4617" max="4864" width="8.85546875" style="285"/>
    <col min="4865" max="4865" width="13.28515625" style="285" customWidth="1"/>
    <col min="4866" max="4866" width="65.42578125" style="285" customWidth="1"/>
    <col min="4867" max="4867" width="12.28515625" style="285" customWidth="1"/>
    <col min="4868" max="4868" width="13.42578125" style="285" customWidth="1"/>
    <col min="4869" max="4869" width="11.28515625" style="285" customWidth="1"/>
    <col min="4870" max="4870" width="10.7109375" style="285" customWidth="1"/>
    <col min="4871" max="4871" width="15.28515625" style="285" customWidth="1"/>
    <col min="4872" max="4872" width="18.42578125" style="285" customWidth="1"/>
    <col min="4873" max="5120" width="8.85546875" style="285"/>
    <col min="5121" max="5121" width="13.28515625" style="285" customWidth="1"/>
    <col min="5122" max="5122" width="65.42578125" style="285" customWidth="1"/>
    <col min="5123" max="5123" width="12.28515625" style="285" customWidth="1"/>
    <col min="5124" max="5124" width="13.42578125" style="285" customWidth="1"/>
    <col min="5125" max="5125" width="11.28515625" style="285" customWidth="1"/>
    <col min="5126" max="5126" width="10.7109375" style="285" customWidth="1"/>
    <col min="5127" max="5127" width="15.28515625" style="285" customWidth="1"/>
    <col min="5128" max="5128" width="18.42578125" style="285" customWidth="1"/>
    <col min="5129" max="5376" width="8.85546875" style="285"/>
    <col min="5377" max="5377" width="13.28515625" style="285" customWidth="1"/>
    <col min="5378" max="5378" width="65.42578125" style="285" customWidth="1"/>
    <col min="5379" max="5379" width="12.28515625" style="285" customWidth="1"/>
    <col min="5380" max="5380" width="13.42578125" style="285" customWidth="1"/>
    <col min="5381" max="5381" width="11.28515625" style="285" customWidth="1"/>
    <col min="5382" max="5382" width="10.7109375" style="285" customWidth="1"/>
    <col min="5383" max="5383" width="15.28515625" style="285" customWidth="1"/>
    <col min="5384" max="5384" width="18.42578125" style="285" customWidth="1"/>
    <col min="5385" max="5632" width="8.85546875" style="285"/>
    <col min="5633" max="5633" width="13.28515625" style="285" customWidth="1"/>
    <col min="5634" max="5634" width="65.42578125" style="285" customWidth="1"/>
    <col min="5635" max="5635" width="12.28515625" style="285" customWidth="1"/>
    <col min="5636" max="5636" width="13.42578125" style="285" customWidth="1"/>
    <col min="5637" max="5637" width="11.28515625" style="285" customWidth="1"/>
    <col min="5638" max="5638" width="10.7109375" style="285" customWidth="1"/>
    <col min="5639" max="5639" width="15.28515625" style="285" customWidth="1"/>
    <col min="5640" max="5640" width="18.42578125" style="285" customWidth="1"/>
    <col min="5641" max="5888" width="8.85546875" style="285"/>
    <col min="5889" max="5889" width="13.28515625" style="285" customWidth="1"/>
    <col min="5890" max="5890" width="65.42578125" style="285" customWidth="1"/>
    <col min="5891" max="5891" width="12.28515625" style="285" customWidth="1"/>
    <col min="5892" max="5892" width="13.42578125" style="285" customWidth="1"/>
    <col min="5893" max="5893" width="11.28515625" style="285" customWidth="1"/>
    <col min="5894" max="5894" width="10.7109375" style="285" customWidth="1"/>
    <col min="5895" max="5895" width="15.28515625" style="285" customWidth="1"/>
    <col min="5896" max="5896" width="18.42578125" style="285" customWidth="1"/>
    <col min="5897" max="6144" width="8.85546875" style="285"/>
    <col min="6145" max="6145" width="13.28515625" style="285" customWidth="1"/>
    <col min="6146" max="6146" width="65.42578125" style="285" customWidth="1"/>
    <col min="6147" max="6147" width="12.28515625" style="285" customWidth="1"/>
    <col min="6148" max="6148" width="13.42578125" style="285" customWidth="1"/>
    <col min="6149" max="6149" width="11.28515625" style="285" customWidth="1"/>
    <col min="6150" max="6150" width="10.7109375" style="285" customWidth="1"/>
    <col min="6151" max="6151" width="15.28515625" style="285" customWidth="1"/>
    <col min="6152" max="6152" width="18.42578125" style="285" customWidth="1"/>
    <col min="6153" max="6400" width="8.85546875" style="285"/>
    <col min="6401" max="6401" width="13.28515625" style="285" customWidth="1"/>
    <col min="6402" max="6402" width="65.42578125" style="285" customWidth="1"/>
    <col min="6403" max="6403" width="12.28515625" style="285" customWidth="1"/>
    <col min="6404" max="6404" width="13.42578125" style="285" customWidth="1"/>
    <col min="6405" max="6405" width="11.28515625" style="285" customWidth="1"/>
    <col min="6406" max="6406" width="10.7109375" style="285" customWidth="1"/>
    <col min="6407" max="6407" width="15.28515625" style="285" customWidth="1"/>
    <col min="6408" max="6408" width="18.42578125" style="285" customWidth="1"/>
    <col min="6409" max="6656" width="8.85546875" style="285"/>
    <col min="6657" max="6657" width="13.28515625" style="285" customWidth="1"/>
    <col min="6658" max="6658" width="65.42578125" style="285" customWidth="1"/>
    <col min="6659" max="6659" width="12.28515625" style="285" customWidth="1"/>
    <col min="6660" max="6660" width="13.42578125" style="285" customWidth="1"/>
    <col min="6661" max="6661" width="11.28515625" style="285" customWidth="1"/>
    <col min="6662" max="6662" width="10.7109375" style="285" customWidth="1"/>
    <col min="6663" max="6663" width="15.28515625" style="285" customWidth="1"/>
    <col min="6664" max="6664" width="18.42578125" style="285" customWidth="1"/>
    <col min="6665" max="6912" width="8.85546875" style="285"/>
    <col min="6913" max="6913" width="13.28515625" style="285" customWidth="1"/>
    <col min="6914" max="6914" width="65.42578125" style="285" customWidth="1"/>
    <col min="6915" max="6915" width="12.28515625" style="285" customWidth="1"/>
    <col min="6916" max="6916" width="13.42578125" style="285" customWidth="1"/>
    <col min="6917" max="6917" width="11.28515625" style="285" customWidth="1"/>
    <col min="6918" max="6918" width="10.7109375" style="285" customWidth="1"/>
    <col min="6919" max="6919" width="15.28515625" style="285" customWidth="1"/>
    <col min="6920" max="6920" width="18.42578125" style="285" customWidth="1"/>
    <col min="6921" max="7168" width="8.85546875" style="285"/>
    <col min="7169" max="7169" width="13.28515625" style="285" customWidth="1"/>
    <col min="7170" max="7170" width="65.42578125" style="285" customWidth="1"/>
    <col min="7171" max="7171" width="12.28515625" style="285" customWidth="1"/>
    <col min="7172" max="7172" width="13.42578125" style="285" customWidth="1"/>
    <col min="7173" max="7173" width="11.28515625" style="285" customWidth="1"/>
    <col min="7174" max="7174" width="10.7109375" style="285" customWidth="1"/>
    <col min="7175" max="7175" width="15.28515625" style="285" customWidth="1"/>
    <col min="7176" max="7176" width="18.42578125" style="285" customWidth="1"/>
    <col min="7177" max="7424" width="8.85546875" style="285"/>
    <col min="7425" max="7425" width="13.28515625" style="285" customWidth="1"/>
    <col min="7426" max="7426" width="65.42578125" style="285" customWidth="1"/>
    <col min="7427" max="7427" width="12.28515625" style="285" customWidth="1"/>
    <col min="7428" max="7428" width="13.42578125" style="285" customWidth="1"/>
    <col min="7429" max="7429" width="11.28515625" style="285" customWidth="1"/>
    <col min="7430" max="7430" width="10.7109375" style="285" customWidth="1"/>
    <col min="7431" max="7431" width="15.28515625" style="285" customWidth="1"/>
    <col min="7432" max="7432" width="18.42578125" style="285" customWidth="1"/>
    <col min="7433" max="7680" width="8.85546875" style="285"/>
    <col min="7681" max="7681" width="13.28515625" style="285" customWidth="1"/>
    <col min="7682" max="7682" width="65.42578125" style="285" customWidth="1"/>
    <col min="7683" max="7683" width="12.28515625" style="285" customWidth="1"/>
    <col min="7684" max="7684" width="13.42578125" style="285" customWidth="1"/>
    <col min="7685" max="7685" width="11.28515625" style="285" customWidth="1"/>
    <col min="7686" max="7686" width="10.7109375" style="285" customWidth="1"/>
    <col min="7687" max="7687" width="15.28515625" style="285" customWidth="1"/>
    <col min="7688" max="7688" width="18.42578125" style="285" customWidth="1"/>
    <col min="7689" max="7936" width="8.85546875" style="285"/>
    <col min="7937" max="7937" width="13.28515625" style="285" customWidth="1"/>
    <col min="7938" max="7938" width="65.42578125" style="285" customWidth="1"/>
    <col min="7939" max="7939" width="12.28515625" style="285" customWidth="1"/>
    <col min="7940" max="7940" width="13.42578125" style="285" customWidth="1"/>
    <col min="7941" max="7941" width="11.28515625" style="285" customWidth="1"/>
    <col min="7942" max="7942" width="10.7109375" style="285" customWidth="1"/>
    <col min="7943" max="7943" width="15.28515625" style="285" customWidth="1"/>
    <col min="7944" max="7944" width="18.42578125" style="285" customWidth="1"/>
    <col min="7945" max="8192" width="8.85546875" style="285"/>
    <col min="8193" max="8193" width="13.28515625" style="285" customWidth="1"/>
    <col min="8194" max="8194" width="65.42578125" style="285" customWidth="1"/>
    <col min="8195" max="8195" width="12.28515625" style="285" customWidth="1"/>
    <col min="8196" max="8196" width="13.42578125" style="285" customWidth="1"/>
    <col min="8197" max="8197" width="11.28515625" style="285" customWidth="1"/>
    <col min="8198" max="8198" width="10.7109375" style="285" customWidth="1"/>
    <col min="8199" max="8199" width="15.28515625" style="285" customWidth="1"/>
    <col min="8200" max="8200" width="18.42578125" style="285" customWidth="1"/>
    <col min="8201" max="8448" width="8.85546875" style="285"/>
    <col min="8449" max="8449" width="13.28515625" style="285" customWidth="1"/>
    <col min="8450" max="8450" width="65.42578125" style="285" customWidth="1"/>
    <col min="8451" max="8451" width="12.28515625" style="285" customWidth="1"/>
    <col min="8452" max="8452" width="13.42578125" style="285" customWidth="1"/>
    <col min="8453" max="8453" width="11.28515625" style="285" customWidth="1"/>
    <col min="8454" max="8454" width="10.7109375" style="285" customWidth="1"/>
    <col min="8455" max="8455" width="15.28515625" style="285" customWidth="1"/>
    <col min="8456" max="8456" width="18.42578125" style="285" customWidth="1"/>
    <col min="8457" max="8704" width="8.85546875" style="285"/>
    <col min="8705" max="8705" width="13.28515625" style="285" customWidth="1"/>
    <col min="8706" max="8706" width="65.42578125" style="285" customWidth="1"/>
    <col min="8707" max="8707" width="12.28515625" style="285" customWidth="1"/>
    <col min="8708" max="8708" width="13.42578125" style="285" customWidth="1"/>
    <col min="8709" max="8709" width="11.28515625" style="285" customWidth="1"/>
    <col min="8710" max="8710" width="10.7109375" style="285" customWidth="1"/>
    <col min="8711" max="8711" width="15.28515625" style="285" customWidth="1"/>
    <col min="8712" max="8712" width="18.42578125" style="285" customWidth="1"/>
    <col min="8713" max="8960" width="8.85546875" style="285"/>
    <col min="8961" max="8961" width="13.28515625" style="285" customWidth="1"/>
    <col min="8962" max="8962" width="65.42578125" style="285" customWidth="1"/>
    <col min="8963" max="8963" width="12.28515625" style="285" customWidth="1"/>
    <col min="8964" max="8964" width="13.42578125" style="285" customWidth="1"/>
    <col min="8965" max="8965" width="11.28515625" style="285" customWidth="1"/>
    <col min="8966" max="8966" width="10.7109375" style="285" customWidth="1"/>
    <col min="8967" max="8967" width="15.28515625" style="285" customWidth="1"/>
    <col min="8968" max="8968" width="18.42578125" style="285" customWidth="1"/>
    <col min="8969" max="9216" width="8.85546875" style="285"/>
    <col min="9217" max="9217" width="13.28515625" style="285" customWidth="1"/>
    <col min="9218" max="9218" width="65.42578125" style="285" customWidth="1"/>
    <col min="9219" max="9219" width="12.28515625" style="285" customWidth="1"/>
    <col min="9220" max="9220" width="13.42578125" style="285" customWidth="1"/>
    <col min="9221" max="9221" width="11.28515625" style="285" customWidth="1"/>
    <col min="9222" max="9222" width="10.7109375" style="285" customWidth="1"/>
    <col min="9223" max="9223" width="15.28515625" style="285" customWidth="1"/>
    <col min="9224" max="9224" width="18.42578125" style="285" customWidth="1"/>
    <col min="9225" max="9472" width="8.85546875" style="285"/>
    <col min="9473" max="9473" width="13.28515625" style="285" customWidth="1"/>
    <col min="9474" max="9474" width="65.42578125" style="285" customWidth="1"/>
    <col min="9475" max="9475" width="12.28515625" style="285" customWidth="1"/>
    <col min="9476" max="9476" width="13.42578125" style="285" customWidth="1"/>
    <col min="9477" max="9477" width="11.28515625" style="285" customWidth="1"/>
    <col min="9478" max="9478" width="10.7109375" style="285" customWidth="1"/>
    <col min="9479" max="9479" width="15.28515625" style="285" customWidth="1"/>
    <col min="9480" max="9480" width="18.42578125" style="285" customWidth="1"/>
    <col min="9481" max="9728" width="8.85546875" style="285"/>
    <col min="9729" max="9729" width="13.28515625" style="285" customWidth="1"/>
    <col min="9730" max="9730" width="65.42578125" style="285" customWidth="1"/>
    <col min="9731" max="9731" width="12.28515625" style="285" customWidth="1"/>
    <col min="9732" max="9732" width="13.42578125" style="285" customWidth="1"/>
    <col min="9733" max="9733" width="11.28515625" style="285" customWidth="1"/>
    <col min="9734" max="9734" width="10.7109375" style="285" customWidth="1"/>
    <col min="9735" max="9735" width="15.28515625" style="285" customWidth="1"/>
    <col min="9736" max="9736" width="18.42578125" style="285" customWidth="1"/>
    <col min="9737" max="9984" width="8.85546875" style="285"/>
    <col min="9985" max="9985" width="13.28515625" style="285" customWidth="1"/>
    <col min="9986" max="9986" width="65.42578125" style="285" customWidth="1"/>
    <col min="9987" max="9987" width="12.28515625" style="285" customWidth="1"/>
    <col min="9988" max="9988" width="13.42578125" style="285" customWidth="1"/>
    <col min="9989" max="9989" width="11.28515625" style="285" customWidth="1"/>
    <col min="9990" max="9990" width="10.7109375" style="285" customWidth="1"/>
    <col min="9991" max="9991" width="15.28515625" style="285" customWidth="1"/>
    <col min="9992" max="9992" width="18.42578125" style="285" customWidth="1"/>
    <col min="9993" max="10240" width="8.85546875" style="285"/>
    <col min="10241" max="10241" width="13.28515625" style="285" customWidth="1"/>
    <col min="10242" max="10242" width="65.42578125" style="285" customWidth="1"/>
    <col min="10243" max="10243" width="12.28515625" style="285" customWidth="1"/>
    <col min="10244" max="10244" width="13.42578125" style="285" customWidth="1"/>
    <col min="10245" max="10245" width="11.28515625" style="285" customWidth="1"/>
    <col min="10246" max="10246" width="10.7109375" style="285" customWidth="1"/>
    <col min="10247" max="10247" width="15.28515625" style="285" customWidth="1"/>
    <col min="10248" max="10248" width="18.42578125" style="285" customWidth="1"/>
    <col min="10249" max="10496" width="8.85546875" style="285"/>
    <col min="10497" max="10497" width="13.28515625" style="285" customWidth="1"/>
    <col min="10498" max="10498" width="65.42578125" style="285" customWidth="1"/>
    <col min="10499" max="10499" width="12.28515625" style="285" customWidth="1"/>
    <col min="10500" max="10500" width="13.42578125" style="285" customWidth="1"/>
    <col min="10501" max="10501" width="11.28515625" style="285" customWidth="1"/>
    <col min="10502" max="10502" width="10.7109375" style="285" customWidth="1"/>
    <col min="10503" max="10503" width="15.28515625" style="285" customWidth="1"/>
    <col min="10504" max="10504" width="18.42578125" style="285" customWidth="1"/>
    <col min="10505" max="10752" width="8.85546875" style="285"/>
    <col min="10753" max="10753" width="13.28515625" style="285" customWidth="1"/>
    <col min="10754" max="10754" width="65.42578125" style="285" customWidth="1"/>
    <col min="10755" max="10755" width="12.28515625" style="285" customWidth="1"/>
    <col min="10756" max="10756" width="13.42578125" style="285" customWidth="1"/>
    <col min="10757" max="10757" width="11.28515625" style="285" customWidth="1"/>
    <col min="10758" max="10758" width="10.7109375" style="285" customWidth="1"/>
    <col min="10759" max="10759" width="15.28515625" style="285" customWidth="1"/>
    <col min="10760" max="10760" width="18.42578125" style="285" customWidth="1"/>
    <col min="10761" max="11008" width="8.85546875" style="285"/>
    <col min="11009" max="11009" width="13.28515625" style="285" customWidth="1"/>
    <col min="11010" max="11010" width="65.42578125" style="285" customWidth="1"/>
    <col min="11011" max="11011" width="12.28515625" style="285" customWidth="1"/>
    <col min="11012" max="11012" width="13.42578125" style="285" customWidth="1"/>
    <col min="11013" max="11013" width="11.28515625" style="285" customWidth="1"/>
    <col min="11014" max="11014" width="10.7109375" style="285" customWidth="1"/>
    <col min="11015" max="11015" width="15.28515625" style="285" customWidth="1"/>
    <col min="11016" max="11016" width="18.42578125" style="285" customWidth="1"/>
    <col min="11017" max="11264" width="8.85546875" style="285"/>
    <col min="11265" max="11265" width="13.28515625" style="285" customWidth="1"/>
    <col min="11266" max="11266" width="65.42578125" style="285" customWidth="1"/>
    <col min="11267" max="11267" width="12.28515625" style="285" customWidth="1"/>
    <col min="11268" max="11268" width="13.42578125" style="285" customWidth="1"/>
    <col min="11269" max="11269" width="11.28515625" style="285" customWidth="1"/>
    <col min="11270" max="11270" width="10.7109375" style="285" customWidth="1"/>
    <col min="11271" max="11271" width="15.28515625" style="285" customWidth="1"/>
    <col min="11272" max="11272" width="18.42578125" style="285" customWidth="1"/>
    <col min="11273" max="11520" width="8.85546875" style="285"/>
    <col min="11521" max="11521" width="13.28515625" style="285" customWidth="1"/>
    <col min="11522" max="11522" width="65.42578125" style="285" customWidth="1"/>
    <col min="11523" max="11523" width="12.28515625" style="285" customWidth="1"/>
    <col min="11524" max="11524" width="13.42578125" style="285" customWidth="1"/>
    <col min="11525" max="11525" width="11.28515625" style="285" customWidth="1"/>
    <col min="11526" max="11526" width="10.7109375" style="285" customWidth="1"/>
    <col min="11527" max="11527" width="15.28515625" style="285" customWidth="1"/>
    <col min="11528" max="11528" width="18.42578125" style="285" customWidth="1"/>
    <col min="11529" max="11776" width="8.85546875" style="285"/>
    <col min="11777" max="11777" width="13.28515625" style="285" customWidth="1"/>
    <col min="11778" max="11778" width="65.42578125" style="285" customWidth="1"/>
    <col min="11779" max="11779" width="12.28515625" style="285" customWidth="1"/>
    <col min="11780" max="11780" width="13.42578125" style="285" customWidth="1"/>
    <col min="11781" max="11781" width="11.28515625" style="285" customWidth="1"/>
    <col min="11782" max="11782" width="10.7109375" style="285" customWidth="1"/>
    <col min="11783" max="11783" width="15.28515625" style="285" customWidth="1"/>
    <col min="11784" max="11784" width="18.42578125" style="285" customWidth="1"/>
    <col min="11785" max="12032" width="8.85546875" style="285"/>
    <col min="12033" max="12033" width="13.28515625" style="285" customWidth="1"/>
    <col min="12034" max="12034" width="65.42578125" style="285" customWidth="1"/>
    <col min="12035" max="12035" width="12.28515625" style="285" customWidth="1"/>
    <col min="12036" max="12036" width="13.42578125" style="285" customWidth="1"/>
    <col min="12037" max="12037" width="11.28515625" style="285" customWidth="1"/>
    <col min="12038" max="12038" width="10.7109375" style="285" customWidth="1"/>
    <col min="12039" max="12039" width="15.28515625" style="285" customWidth="1"/>
    <col min="12040" max="12040" width="18.42578125" style="285" customWidth="1"/>
    <col min="12041" max="12288" width="8.85546875" style="285"/>
    <col min="12289" max="12289" width="13.28515625" style="285" customWidth="1"/>
    <col min="12290" max="12290" width="65.42578125" style="285" customWidth="1"/>
    <col min="12291" max="12291" width="12.28515625" style="285" customWidth="1"/>
    <col min="12292" max="12292" width="13.42578125" style="285" customWidth="1"/>
    <col min="12293" max="12293" width="11.28515625" style="285" customWidth="1"/>
    <col min="12294" max="12294" width="10.7109375" style="285" customWidth="1"/>
    <col min="12295" max="12295" width="15.28515625" style="285" customWidth="1"/>
    <col min="12296" max="12296" width="18.42578125" style="285" customWidth="1"/>
    <col min="12297" max="12544" width="8.85546875" style="285"/>
    <col min="12545" max="12545" width="13.28515625" style="285" customWidth="1"/>
    <col min="12546" max="12546" width="65.42578125" style="285" customWidth="1"/>
    <col min="12547" max="12547" width="12.28515625" style="285" customWidth="1"/>
    <col min="12548" max="12548" width="13.42578125" style="285" customWidth="1"/>
    <col min="12549" max="12549" width="11.28515625" style="285" customWidth="1"/>
    <col min="12550" max="12550" width="10.7109375" style="285" customWidth="1"/>
    <col min="12551" max="12551" width="15.28515625" style="285" customWidth="1"/>
    <col min="12552" max="12552" width="18.42578125" style="285" customWidth="1"/>
    <col min="12553" max="12800" width="8.85546875" style="285"/>
    <col min="12801" max="12801" width="13.28515625" style="285" customWidth="1"/>
    <col min="12802" max="12802" width="65.42578125" style="285" customWidth="1"/>
    <col min="12803" max="12803" width="12.28515625" style="285" customWidth="1"/>
    <col min="12804" max="12804" width="13.42578125" style="285" customWidth="1"/>
    <col min="12805" max="12805" width="11.28515625" style="285" customWidth="1"/>
    <col min="12806" max="12806" width="10.7109375" style="285" customWidth="1"/>
    <col min="12807" max="12807" width="15.28515625" style="285" customWidth="1"/>
    <col min="12808" max="12808" width="18.42578125" style="285" customWidth="1"/>
    <col min="12809" max="13056" width="8.85546875" style="285"/>
    <col min="13057" max="13057" width="13.28515625" style="285" customWidth="1"/>
    <col min="13058" max="13058" width="65.42578125" style="285" customWidth="1"/>
    <col min="13059" max="13059" width="12.28515625" style="285" customWidth="1"/>
    <col min="13060" max="13060" width="13.42578125" style="285" customWidth="1"/>
    <col min="13061" max="13061" width="11.28515625" style="285" customWidth="1"/>
    <col min="13062" max="13062" width="10.7109375" style="285" customWidth="1"/>
    <col min="13063" max="13063" width="15.28515625" style="285" customWidth="1"/>
    <col min="13064" max="13064" width="18.42578125" style="285" customWidth="1"/>
    <col min="13065" max="13312" width="8.85546875" style="285"/>
    <col min="13313" max="13313" width="13.28515625" style="285" customWidth="1"/>
    <col min="13314" max="13314" width="65.42578125" style="285" customWidth="1"/>
    <col min="13315" max="13315" width="12.28515625" style="285" customWidth="1"/>
    <col min="13316" max="13316" width="13.42578125" style="285" customWidth="1"/>
    <col min="13317" max="13317" width="11.28515625" style="285" customWidth="1"/>
    <col min="13318" max="13318" width="10.7109375" style="285" customWidth="1"/>
    <col min="13319" max="13319" width="15.28515625" style="285" customWidth="1"/>
    <col min="13320" max="13320" width="18.42578125" style="285" customWidth="1"/>
    <col min="13321" max="13568" width="8.85546875" style="285"/>
    <col min="13569" max="13569" width="13.28515625" style="285" customWidth="1"/>
    <col min="13570" max="13570" width="65.42578125" style="285" customWidth="1"/>
    <col min="13571" max="13571" width="12.28515625" style="285" customWidth="1"/>
    <col min="13572" max="13572" width="13.42578125" style="285" customWidth="1"/>
    <col min="13573" max="13573" width="11.28515625" style="285" customWidth="1"/>
    <col min="13574" max="13574" width="10.7109375" style="285" customWidth="1"/>
    <col min="13575" max="13575" width="15.28515625" style="285" customWidth="1"/>
    <col min="13576" max="13576" width="18.42578125" style="285" customWidth="1"/>
    <col min="13577" max="13824" width="8.85546875" style="285"/>
    <col min="13825" max="13825" width="13.28515625" style="285" customWidth="1"/>
    <col min="13826" max="13826" width="65.42578125" style="285" customWidth="1"/>
    <col min="13827" max="13827" width="12.28515625" style="285" customWidth="1"/>
    <col min="13828" max="13828" width="13.42578125" style="285" customWidth="1"/>
    <col min="13829" max="13829" width="11.28515625" style="285" customWidth="1"/>
    <col min="13830" max="13830" width="10.7109375" style="285" customWidth="1"/>
    <col min="13831" max="13831" width="15.28515625" style="285" customWidth="1"/>
    <col min="13832" max="13832" width="18.42578125" style="285" customWidth="1"/>
    <col min="13833" max="14080" width="8.85546875" style="285"/>
    <col min="14081" max="14081" width="13.28515625" style="285" customWidth="1"/>
    <col min="14082" max="14082" width="65.42578125" style="285" customWidth="1"/>
    <col min="14083" max="14083" width="12.28515625" style="285" customWidth="1"/>
    <col min="14084" max="14084" width="13.42578125" style="285" customWidth="1"/>
    <col min="14085" max="14085" width="11.28515625" style="285" customWidth="1"/>
    <col min="14086" max="14086" width="10.7109375" style="285" customWidth="1"/>
    <col min="14087" max="14087" width="15.28515625" style="285" customWidth="1"/>
    <col min="14088" max="14088" width="18.42578125" style="285" customWidth="1"/>
    <col min="14089" max="14336" width="8.85546875" style="285"/>
    <col min="14337" max="14337" width="13.28515625" style="285" customWidth="1"/>
    <col min="14338" max="14338" width="65.42578125" style="285" customWidth="1"/>
    <col min="14339" max="14339" width="12.28515625" style="285" customWidth="1"/>
    <col min="14340" max="14340" width="13.42578125" style="285" customWidth="1"/>
    <col min="14341" max="14341" width="11.28515625" style="285" customWidth="1"/>
    <col min="14342" max="14342" width="10.7109375" style="285" customWidth="1"/>
    <col min="14343" max="14343" width="15.28515625" style="285" customWidth="1"/>
    <col min="14344" max="14344" width="18.42578125" style="285" customWidth="1"/>
    <col min="14345" max="14592" width="8.85546875" style="285"/>
    <col min="14593" max="14593" width="13.28515625" style="285" customWidth="1"/>
    <col min="14594" max="14594" width="65.42578125" style="285" customWidth="1"/>
    <col min="14595" max="14595" width="12.28515625" style="285" customWidth="1"/>
    <col min="14596" max="14596" width="13.42578125" style="285" customWidth="1"/>
    <col min="14597" max="14597" width="11.28515625" style="285" customWidth="1"/>
    <col min="14598" max="14598" width="10.7109375" style="285" customWidth="1"/>
    <col min="14599" max="14599" width="15.28515625" style="285" customWidth="1"/>
    <col min="14600" max="14600" width="18.42578125" style="285" customWidth="1"/>
    <col min="14601" max="14848" width="8.85546875" style="285"/>
    <col min="14849" max="14849" width="13.28515625" style="285" customWidth="1"/>
    <col min="14850" max="14850" width="65.42578125" style="285" customWidth="1"/>
    <col min="14851" max="14851" width="12.28515625" style="285" customWidth="1"/>
    <col min="14852" max="14852" width="13.42578125" style="285" customWidth="1"/>
    <col min="14853" max="14853" width="11.28515625" style="285" customWidth="1"/>
    <col min="14854" max="14854" width="10.7109375" style="285" customWidth="1"/>
    <col min="14855" max="14855" width="15.28515625" style="285" customWidth="1"/>
    <col min="14856" max="14856" width="18.42578125" style="285" customWidth="1"/>
    <col min="14857" max="15104" width="8.85546875" style="285"/>
    <col min="15105" max="15105" width="13.28515625" style="285" customWidth="1"/>
    <col min="15106" max="15106" width="65.42578125" style="285" customWidth="1"/>
    <col min="15107" max="15107" width="12.28515625" style="285" customWidth="1"/>
    <col min="15108" max="15108" width="13.42578125" style="285" customWidth="1"/>
    <col min="15109" max="15109" width="11.28515625" style="285" customWidth="1"/>
    <col min="15110" max="15110" width="10.7109375" style="285" customWidth="1"/>
    <col min="15111" max="15111" width="15.28515625" style="285" customWidth="1"/>
    <col min="15112" max="15112" width="18.42578125" style="285" customWidth="1"/>
    <col min="15113" max="15360" width="8.85546875" style="285"/>
    <col min="15361" max="15361" width="13.28515625" style="285" customWidth="1"/>
    <col min="15362" max="15362" width="65.42578125" style="285" customWidth="1"/>
    <col min="15363" max="15363" width="12.28515625" style="285" customWidth="1"/>
    <col min="15364" max="15364" width="13.42578125" style="285" customWidth="1"/>
    <col min="15365" max="15365" width="11.28515625" style="285" customWidth="1"/>
    <col min="15366" max="15366" width="10.7109375" style="285" customWidth="1"/>
    <col min="15367" max="15367" width="15.28515625" style="285" customWidth="1"/>
    <col min="15368" max="15368" width="18.42578125" style="285" customWidth="1"/>
    <col min="15369" max="15616" width="8.85546875" style="285"/>
    <col min="15617" max="15617" width="13.28515625" style="285" customWidth="1"/>
    <col min="15618" max="15618" width="65.42578125" style="285" customWidth="1"/>
    <col min="15619" max="15619" width="12.28515625" style="285" customWidth="1"/>
    <col min="15620" max="15620" width="13.42578125" style="285" customWidth="1"/>
    <col min="15621" max="15621" width="11.28515625" style="285" customWidth="1"/>
    <col min="15622" max="15622" width="10.7109375" style="285" customWidth="1"/>
    <col min="15623" max="15623" width="15.28515625" style="285" customWidth="1"/>
    <col min="15624" max="15624" width="18.42578125" style="285" customWidth="1"/>
    <col min="15625" max="15872" width="8.85546875" style="285"/>
    <col min="15873" max="15873" width="13.28515625" style="285" customWidth="1"/>
    <col min="15874" max="15874" width="65.42578125" style="285" customWidth="1"/>
    <col min="15875" max="15875" width="12.28515625" style="285" customWidth="1"/>
    <col min="15876" max="15876" width="13.42578125" style="285" customWidth="1"/>
    <col min="15877" max="15877" width="11.28515625" style="285" customWidth="1"/>
    <col min="15878" max="15878" width="10.7109375" style="285" customWidth="1"/>
    <col min="15879" max="15879" width="15.28515625" style="285" customWidth="1"/>
    <col min="15880" max="15880" width="18.42578125" style="285" customWidth="1"/>
    <col min="15881" max="16128" width="8.85546875" style="285"/>
    <col min="16129" max="16129" width="13.28515625" style="285" customWidth="1"/>
    <col min="16130" max="16130" width="65.42578125" style="285" customWidth="1"/>
    <col min="16131" max="16131" width="12.28515625" style="285" customWidth="1"/>
    <col min="16132" max="16132" width="13.42578125" style="285" customWidth="1"/>
    <col min="16133" max="16133" width="11.28515625" style="285" customWidth="1"/>
    <col min="16134" max="16134" width="10.7109375" style="285" customWidth="1"/>
    <col min="16135" max="16135" width="15.28515625" style="285" customWidth="1"/>
    <col min="16136" max="16136" width="18.42578125" style="285" customWidth="1"/>
    <col min="16137" max="16384" width="8.85546875" style="285"/>
  </cols>
  <sheetData>
    <row r="1" spans="1:8" x14ac:dyDescent="0.25">
      <c r="A1" s="283"/>
      <c r="B1" s="284"/>
      <c r="C1" s="283"/>
      <c r="D1" s="558" t="s">
        <v>731</v>
      </c>
      <c r="E1" s="558"/>
      <c r="F1" s="558"/>
    </row>
    <row r="2" spans="1:8" x14ac:dyDescent="0.25">
      <c r="A2" s="283"/>
      <c r="B2" s="284"/>
      <c r="C2" s="540"/>
      <c r="D2" s="540"/>
      <c r="E2" s="540"/>
      <c r="F2" s="540" t="s">
        <v>736</v>
      </c>
    </row>
    <row r="3" spans="1:8" x14ac:dyDescent="0.25">
      <c r="A3" s="283"/>
      <c r="B3" s="284"/>
      <c r="C3" s="540"/>
      <c r="D3" s="540"/>
      <c r="E3" s="540"/>
      <c r="F3" s="540" t="s">
        <v>686</v>
      </c>
    </row>
    <row r="4" spans="1:8" x14ac:dyDescent="0.25">
      <c r="A4" s="283"/>
      <c r="B4" s="286"/>
      <c r="C4" s="556"/>
      <c r="D4" s="560" t="s">
        <v>898</v>
      </c>
      <c r="E4" s="560"/>
      <c r="F4" s="560"/>
    </row>
    <row r="5" spans="1:8" x14ac:dyDescent="0.25">
      <c r="A5" s="283"/>
      <c r="B5" s="286"/>
      <c r="C5" s="287"/>
      <c r="D5" s="541"/>
      <c r="E5" s="541"/>
      <c r="F5" s="541"/>
    </row>
    <row r="6" spans="1:8" x14ac:dyDescent="0.25">
      <c r="A6" s="559" t="s">
        <v>813</v>
      </c>
      <c r="B6" s="560"/>
      <c r="C6" s="560"/>
      <c r="D6" s="560"/>
      <c r="E6" s="560"/>
      <c r="F6" s="560"/>
    </row>
    <row r="7" spans="1:8" x14ac:dyDescent="0.25">
      <c r="A7" s="426" t="s">
        <v>739</v>
      </c>
      <c r="B7" s="528"/>
      <c r="C7" s="528"/>
      <c r="D7" s="528"/>
      <c r="E7" s="528"/>
      <c r="F7" s="528"/>
    </row>
    <row r="8" spans="1:8" x14ac:dyDescent="0.25">
      <c r="A8" s="427" t="s">
        <v>738</v>
      </c>
      <c r="B8" s="528"/>
      <c r="C8" s="528"/>
      <c r="D8" s="528"/>
      <c r="E8" s="528"/>
      <c r="F8" s="528"/>
    </row>
    <row r="9" spans="1:8" ht="16.5" thickBot="1" x14ac:dyDescent="0.3">
      <c r="A9" s="288"/>
      <c r="F9" s="289" t="s">
        <v>743</v>
      </c>
    </row>
    <row r="10" spans="1:8" s="331" customFormat="1" x14ac:dyDescent="0.25">
      <c r="A10" s="561" t="s">
        <v>442</v>
      </c>
      <c r="B10" s="563" t="s">
        <v>870</v>
      </c>
      <c r="C10" s="565" t="s">
        <v>275</v>
      </c>
      <c r="D10" s="565" t="s">
        <v>274</v>
      </c>
      <c r="E10" s="290" t="s">
        <v>687</v>
      </c>
      <c r="F10" s="291"/>
    </row>
    <row r="11" spans="1:8" s="331" customFormat="1" ht="63" x14ac:dyDescent="0.25">
      <c r="A11" s="562"/>
      <c r="B11" s="564"/>
      <c r="C11" s="564"/>
      <c r="D11" s="564"/>
      <c r="E11" s="292" t="s">
        <v>272</v>
      </c>
      <c r="F11" s="293" t="s">
        <v>271</v>
      </c>
      <c r="G11" s="332"/>
    </row>
    <row r="12" spans="1:8" s="331" customFormat="1" x14ac:dyDescent="0.25">
      <c r="A12" s="294">
        <v>1</v>
      </c>
      <c r="B12" s="295">
        <v>2</v>
      </c>
      <c r="C12" s="295">
        <v>3</v>
      </c>
      <c r="D12" s="295">
        <v>4</v>
      </c>
      <c r="E12" s="296">
        <v>5</v>
      </c>
      <c r="F12" s="297">
        <v>6</v>
      </c>
      <c r="G12" s="332"/>
    </row>
    <row r="13" spans="1:8" x14ac:dyDescent="0.25">
      <c r="A13" s="542">
        <v>10000000</v>
      </c>
      <c r="B13" s="361" t="s">
        <v>688</v>
      </c>
      <c r="C13" s="299">
        <f>D13+E13</f>
        <v>243356000</v>
      </c>
      <c r="D13" s="300">
        <f>SUM(D14,D24,D25,D31,D49)</f>
        <v>243315000</v>
      </c>
      <c r="E13" s="300">
        <f>SUM(E14,E25,E31,E49)</f>
        <v>41000</v>
      </c>
      <c r="F13" s="301"/>
    </row>
    <row r="14" spans="1:8" ht="31.5" x14ac:dyDescent="0.25">
      <c r="A14" s="543">
        <v>11000000</v>
      </c>
      <c r="B14" s="361" t="s">
        <v>689</v>
      </c>
      <c r="C14" s="306">
        <f>SUM(D14)</f>
        <v>147705000</v>
      </c>
      <c r="D14" s="306">
        <f>SUM(D15,D22)</f>
        <v>147705000</v>
      </c>
      <c r="E14" s="306"/>
      <c r="F14" s="375"/>
      <c r="H14" s="333"/>
    </row>
    <row r="15" spans="1:8" x14ac:dyDescent="0.25">
      <c r="A15" s="543">
        <v>11010000</v>
      </c>
      <c r="B15" s="362" t="s">
        <v>814</v>
      </c>
      <c r="C15" s="306">
        <f>SUM(C16:C21)</f>
        <v>147700000</v>
      </c>
      <c r="D15" s="306">
        <f>SUM(D16:D21)</f>
        <v>147700000</v>
      </c>
      <c r="E15" s="369"/>
      <c r="F15" s="370"/>
    </row>
    <row r="16" spans="1:8" ht="36" customHeight="1" x14ac:dyDescent="0.25">
      <c r="A16" s="544">
        <v>11010100</v>
      </c>
      <c r="B16" s="303" t="s">
        <v>815</v>
      </c>
      <c r="C16" s="367">
        <f t="shared" ref="C16:C22" si="0">SUM(D16)</f>
        <v>112100000</v>
      </c>
      <c r="D16" s="304">
        <v>112100000</v>
      </c>
      <c r="E16" s="363"/>
      <c r="F16" s="375"/>
    </row>
    <row r="17" spans="1:7" ht="63" x14ac:dyDescent="0.25">
      <c r="A17" s="544">
        <v>11010200</v>
      </c>
      <c r="B17" s="303" t="s">
        <v>816</v>
      </c>
      <c r="C17" s="367">
        <f t="shared" si="0"/>
        <v>33300000</v>
      </c>
      <c r="D17" s="304">
        <v>33300000</v>
      </c>
      <c r="E17" s="363"/>
      <c r="F17" s="375"/>
    </row>
    <row r="18" spans="1:7" ht="31.5" x14ac:dyDescent="0.25">
      <c r="A18" s="544">
        <v>11010400</v>
      </c>
      <c r="B18" s="303" t="s">
        <v>817</v>
      </c>
      <c r="C18" s="367">
        <f t="shared" si="0"/>
        <v>900000</v>
      </c>
      <c r="D18" s="369">
        <v>900000</v>
      </c>
      <c r="E18" s="369"/>
      <c r="F18" s="370"/>
      <c r="G18" s="333"/>
    </row>
    <row r="19" spans="1:7" ht="35.25" customHeight="1" x14ac:dyDescent="0.25">
      <c r="A19" s="544">
        <v>11010500</v>
      </c>
      <c r="B19" s="303" t="s">
        <v>818</v>
      </c>
      <c r="C19" s="367">
        <f t="shared" si="0"/>
        <v>800000</v>
      </c>
      <c r="D19" s="369">
        <v>800000</v>
      </c>
      <c r="E19" s="369"/>
      <c r="F19" s="370"/>
      <c r="G19" s="333"/>
    </row>
    <row r="20" spans="1:7" ht="35.25" customHeight="1" x14ac:dyDescent="0.25">
      <c r="A20" s="544">
        <v>11010501</v>
      </c>
      <c r="B20" s="522" t="s">
        <v>819</v>
      </c>
      <c r="C20" s="367">
        <f t="shared" si="0"/>
        <v>600000</v>
      </c>
      <c r="D20" s="369">
        <v>600000</v>
      </c>
      <c r="E20" s="369"/>
      <c r="F20" s="370"/>
      <c r="G20" s="333"/>
    </row>
    <row r="21" spans="1:7" ht="63" x14ac:dyDescent="0.25">
      <c r="A21" s="544">
        <v>11010900</v>
      </c>
      <c r="B21" s="303" t="s">
        <v>690</v>
      </c>
      <c r="C21" s="367">
        <f t="shared" si="0"/>
        <v>0</v>
      </c>
      <c r="D21" s="369"/>
      <c r="E21" s="369"/>
      <c r="F21" s="370"/>
      <c r="G21" s="333"/>
    </row>
    <row r="22" spans="1:7" x14ac:dyDescent="0.25">
      <c r="A22" s="543">
        <v>11020000</v>
      </c>
      <c r="B22" s="376" t="s">
        <v>691</v>
      </c>
      <c r="C22" s="364">
        <f t="shared" si="0"/>
        <v>5000</v>
      </c>
      <c r="D22" s="363">
        <f>D23</f>
        <v>5000</v>
      </c>
      <c r="E22" s="369"/>
      <c r="F22" s="370"/>
    </row>
    <row r="23" spans="1:7" ht="31.5" x14ac:dyDescent="0.25">
      <c r="A23" s="544">
        <v>11020201</v>
      </c>
      <c r="B23" s="303" t="s">
        <v>692</v>
      </c>
      <c r="C23" s="367">
        <f>SUM(D23)</f>
        <v>5000</v>
      </c>
      <c r="D23" s="368">
        <v>5000</v>
      </c>
      <c r="E23" s="363"/>
      <c r="F23" s="375"/>
    </row>
    <row r="24" spans="1:7" ht="31.5" x14ac:dyDescent="0.25">
      <c r="A24" s="543">
        <v>13030100</v>
      </c>
      <c r="B24" s="362" t="s">
        <v>820</v>
      </c>
      <c r="C24" s="364">
        <f>SUM(D24)</f>
        <v>450000</v>
      </c>
      <c r="D24" s="377">
        <v>450000</v>
      </c>
      <c r="E24" s="363"/>
      <c r="F24" s="375"/>
    </row>
    <row r="25" spans="1:7" s="378" customFormat="1" x14ac:dyDescent="0.25">
      <c r="A25" s="543">
        <v>14000000</v>
      </c>
      <c r="B25" s="362" t="s">
        <v>693</v>
      </c>
      <c r="C25" s="363">
        <f>D25+E25</f>
        <v>13500000</v>
      </c>
      <c r="D25" s="363">
        <f>D26+D28+D30</f>
        <v>13500000</v>
      </c>
      <c r="E25" s="363"/>
      <c r="F25" s="375"/>
    </row>
    <row r="26" spans="1:7" ht="31.5" x14ac:dyDescent="0.25">
      <c r="A26" s="543">
        <v>14020000</v>
      </c>
      <c r="B26" s="362" t="s">
        <v>694</v>
      </c>
      <c r="C26" s="363">
        <f>SUM(D26:E26)</f>
        <v>2000000</v>
      </c>
      <c r="D26" s="363">
        <f>D27</f>
        <v>2000000</v>
      </c>
      <c r="E26" s="369"/>
      <c r="F26" s="370"/>
    </row>
    <row r="27" spans="1:7" x14ac:dyDescent="0.25">
      <c r="A27" s="544">
        <v>14021900</v>
      </c>
      <c r="B27" s="365" t="s">
        <v>695</v>
      </c>
      <c r="C27" s="367">
        <f>SUM(D27)</f>
        <v>2000000</v>
      </c>
      <c r="D27" s="369">
        <v>2000000</v>
      </c>
      <c r="E27" s="369"/>
      <c r="F27" s="370"/>
    </row>
    <row r="28" spans="1:7" ht="31.5" x14ac:dyDescent="0.25">
      <c r="A28" s="543">
        <v>14030000</v>
      </c>
      <c r="B28" s="362" t="s">
        <v>696</v>
      </c>
      <c r="C28" s="363">
        <f>D28</f>
        <v>6000000</v>
      </c>
      <c r="D28" s="363">
        <f>D29</f>
        <v>6000000</v>
      </c>
      <c r="E28" s="369"/>
      <c r="F28" s="370"/>
    </row>
    <row r="29" spans="1:7" x14ac:dyDescent="0.25">
      <c r="A29" s="544">
        <v>14031900</v>
      </c>
      <c r="B29" s="365" t="s">
        <v>695</v>
      </c>
      <c r="C29" s="369">
        <f>D29</f>
        <v>6000000</v>
      </c>
      <c r="D29" s="369">
        <v>6000000</v>
      </c>
      <c r="E29" s="369"/>
      <c r="F29" s="370"/>
    </row>
    <row r="30" spans="1:7" ht="31.5" x14ac:dyDescent="0.25">
      <c r="A30" s="544">
        <v>14040000</v>
      </c>
      <c r="B30" s="303" t="s">
        <v>873</v>
      </c>
      <c r="C30" s="369">
        <f>D30</f>
        <v>5500000</v>
      </c>
      <c r="D30" s="369">
        <v>5500000</v>
      </c>
      <c r="E30" s="369"/>
      <c r="F30" s="370"/>
    </row>
    <row r="31" spans="1:7" x14ac:dyDescent="0.25">
      <c r="A31" s="543">
        <v>18000000</v>
      </c>
      <c r="B31" s="362" t="s">
        <v>697</v>
      </c>
      <c r="C31" s="363">
        <f>SUM(D31:E31)</f>
        <v>81660000</v>
      </c>
      <c r="D31" s="306">
        <f>D32+D43+D46</f>
        <v>81660000</v>
      </c>
      <c r="E31" s="306"/>
      <c r="F31" s="323"/>
    </row>
    <row r="32" spans="1:7" x14ac:dyDescent="0.25">
      <c r="A32" s="543">
        <v>18010000</v>
      </c>
      <c r="B32" s="362" t="s">
        <v>698</v>
      </c>
      <c r="C32" s="306">
        <f>D32+E32</f>
        <v>49530000</v>
      </c>
      <c r="D32" s="306">
        <f>SUM(D33:D42)</f>
        <v>49530000</v>
      </c>
      <c r="E32" s="306"/>
      <c r="F32" s="323"/>
    </row>
    <row r="33" spans="1:8" ht="47.25" x14ac:dyDescent="0.25">
      <c r="A33" s="544">
        <v>18010100</v>
      </c>
      <c r="B33" s="379" t="s">
        <v>874</v>
      </c>
      <c r="C33" s="380">
        <f t="shared" ref="C33:C40" si="1">SUM(D33)</f>
        <v>100000</v>
      </c>
      <c r="D33" s="304">
        <v>100000</v>
      </c>
      <c r="E33" s="306"/>
      <c r="F33" s="323"/>
      <c r="G33" s="333"/>
    </row>
    <row r="34" spans="1:8" ht="47.25" x14ac:dyDescent="0.25">
      <c r="A34" s="544">
        <v>18010200</v>
      </c>
      <c r="B34" s="379" t="s">
        <v>875</v>
      </c>
      <c r="C34" s="380">
        <f t="shared" si="1"/>
        <v>400000</v>
      </c>
      <c r="D34" s="304">
        <v>400000</v>
      </c>
      <c r="E34" s="306"/>
      <c r="F34" s="323"/>
    </row>
    <row r="35" spans="1:8" ht="47.25" x14ac:dyDescent="0.25">
      <c r="A35" s="544">
        <v>18010300</v>
      </c>
      <c r="B35" s="379" t="s">
        <v>876</v>
      </c>
      <c r="C35" s="380">
        <f t="shared" si="1"/>
        <v>4300000</v>
      </c>
      <c r="D35" s="304">
        <v>4300000</v>
      </c>
      <c r="E35" s="306"/>
      <c r="F35" s="323"/>
    </row>
    <row r="36" spans="1:8" ht="47.25" x14ac:dyDescent="0.25">
      <c r="A36" s="544">
        <v>18010400</v>
      </c>
      <c r="B36" s="379" t="s">
        <v>877</v>
      </c>
      <c r="C36" s="380">
        <f t="shared" si="1"/>
        <v>13400000</v>
      </c>
      <c r="D36" s="381">
        <v>13400000</v>
      </c>
      <c r="E36" s="304"/>
      <c r="F36" s="371"/>
    </row>
    <row r="37" spans="1:8" s="339" customFormat="1" x14ac:dyDescent="0.25">
      <c r="A37" s="545">
        <v>18010500</v>
      </c>
      <c r="B37" s="382" t="s">
        <v>699</v>
      </c>
      <c r="C37" s="383">
        <f t="shared" si="1"/>
        <v>9700000</v>
      </c>
      <c r="D37" s="384">
        <v>9700000</v>
      </c>
      <c r="E37" s="385"/>
      <c r="F37" s="386"/>
      <c r="G37" s="346"/>
    </row>
    <row r="38" spans="1:8" s="339" customFormat="1" x14ac:dyDescent="0.25">
      <c r="A38" s="545">
        <v>18010600</v>
      </c>
      <c r="B38" s="382" t="s">
        <v>700</v>
      </c>
      <c r="C38" s="383">
        <f t="shared" si="1"/>
        <v>15000000</v>
      </c>
      <c r="D38" s="383">
        <v>15000000</v>
      </c>
      <c r="E38" s="385"/>
      <c r="F38" s="386"/>
    </row>
    <row r="39" spans="1:8" s="339" customFormat="1" x14ac:dyDescent="0.25">
      <c r="A39" s="545">
        <v>18010700</v>
      </c>
      <c r="B39" s="382" t="s">
        <v>821</v>
      </c>
      <c r="C39" s="383">
        <f t="shared" si="1"/>
        <v>750000</v>
      </c>
      <c r="D39" s="383">
        <v>750000</v>
      </c>
      <c r="E39" s="385"/>
      <c r="F39" s="386"/>
    </row>
    <row r="40" spans="1:8" s="339" customFormat="1" x14ac:dyDescent="0.25">
      <c r="A40" s="545">
        <v>18010900</v>
      </c>
      <c r="B40" s="382" t="s">
        <v>822</v>
      </c>
      <c r="C40" s="383">
        <f t="shared" si="1"/>
        <v>5700000</v>
      </c>
      <c r="D40" s="383">
        <v>5700000</v>
      </c>
      <c r="E40" s="385"/>
      <c r="F40" s="386"/>
    </row>
    <row r="41" spans="1:8" s="339" customFormat="1" x14ac:dyDescent="0.25">
      <c r="A41" s="545">
        <v>18011000</v>
      </c>
      <c r="B41" s="382" t="s">
        <v>823</v>
      </c>
      <c r="C41" s="387">
        <f>SUM(D41)</f>
        <v>0</v>
      </c>
      <c r="D41" s="385"/>
      <c r="E41" s="385"/>
      <c r="F41" s="386"/>
    </row>
    <row r="42" spans="1:8" s="339" customFormat="1" x14ac:dyDescent="0.25">
      <c r="A42" s="545">
        <v>18011100</v>
      </c>
      <c r="B42" s="382" t="s">
        <v>701</v>
      </c>
      <c r="C42" s="387">
        <f>SUM(D42)</f>
        <v>180000</v>
      </c>
      <c r="D42" s="308">
        <v>180000</v>
      </c>
      <c r="E42" s="385"/>
      <c r="F42" s="386"/>
    </row>
    <row r="43" spans="1:8" x14ac:dyDescent="0.25">
      <c r="A43" s="543">
        <v>18030000</v>
      </c>
      <c r="B43" s="362" t="s">
        <v>702</v>
      </c>
      <c r="C43" s="363">
        <f>SUM(D43:E43)</f>
        <v>130000</v>
      </c>
      <c r="D43" s="306">
        <f>SUM(D44:D45)</f>
        <v>130000</v>
      </c>
      <c r="E43" s="363"/>
      <c r="F43" s="375"/>
    </row>
    <row r="44" spans="1:8" x14ac:dyDescent="0.25">
      <c r="A44" s="544">
        <v>18030100</v>
      </c>
      <c r="B44" s="303" t="s">
        <v>703</v>
      </c>
      <c r="C44" s="367">
        <f>SUM(D44)</f>
        <v>55000</v>
      </c>
      <c r="D44" s="367">
        <v>55000</v>
      </c>
      <c r="E44" s="363"/>
      <c r="F44" s="375"/>
    </row>
    <row r="45" spans="1:8" x14ac:dyDescent="0.25">
      <c r="A45" s="544">
        <v>18030200</v>
      </c>
      <c r="B45" s="303" t="s">
        <v>704</v>
      </c>
      <c r="C45" s="367">
        <f>SUM(D45)</f>
        <v>75000</v>
      </c>
      <c r="D45" s="388">
        <v>75000</v>
      </c>
      <c r="E45" s="369"/>
      <c r="F45" s="370"/>
    </row>
    <row r="46" spans="1:8" x14ac:dyDescent="0.25">
      <c r="A46" s="543">
        <v>18050000</v>
      </c>
      <c r="B46" s="362" t="s">
        <v>705</v>
      </c>
      <c r="C46" s="364">
        <f>SUM(C47:C48)</f>
        <v>32000000</v>
      </c>
      <c r="D46" s="364">
        <f>SUM(D47:E48)</f>
        <v>32000000</v>
      </c>
      <c r="E46" s="365"/>
      <c r="F46" s="366"/>
    </row>
    <row r="47" spans="1:8" x14ac:dyDescent="0.25">
      <c r="A47" s="544">
        <v>18050300</v>
      </c>
      <c r="B47" s="303" t="s">
        <v>706</v>
      </c>
      <c r="C47" s="367">
        <f>SUM(D47)</f>
        <v>5400000</v>
      </c>
      <c r="D47" s="369">
        <v>5400000</v>
      </c>
      <c r="E47" s="369"/>
      <c r="F47" s="370"/>
    </row>
    <row r="48" spans="1:8" x14ac:dyDescent="0.25">
      <c r="A48" s="544">
        <v>18050400</v>
      </c>
      <c r="B48" s="303" t="s">
        <v>707</v>
      </c>
      <c r="C48" s="367">
        <f>SUM(D48)</f>
        <v>26600000</v>
      </c>
      <c r="D48" s="368">
        <v>26600000</v>
      </c>
      <c r="E48" s="369"/>
      <c r="F48" s="370"/>
      <c r="H48" s="333"/>
    </row>
    <row r="49" spans="1:8" x14ac:dyDescent="0.25">
      <c r="A49" s="546">
        <v>19000000</v>
      </c>
      <c r="B49" s="494" t="s">
        <v>824</v>
      </c>
      <c r="C49" s="306">
        <f>SUM(D49+E49)</f>
        <v>41000</v>
      </c>
      <c r="D49" s="363"/>
      <c r="E49" s="363">
        <f>SUM(E50)</f>
        <v>41000</v>
      </c>
      <c r="F49" s="375"/>
      <c r="H49" s="333"/>
    </row>
    <row r="50" spans="1:8" x14ac:dyDescent="0.25">
      <c r="A50" s="543">
        <v>19010000</v>
      </c>
      <c r="B50" s="362" t="s">
        <v>825</v>
      </c>
      <c r="C50" s="306">
        <f>SUM(D50+E50)</f>
        <v>41000</v>
      </c>
      <c r="D50" s="364"/>
      <c r="E50" s="364">
        <f>SUM(E51:E52)</f>
        <v>41000</v>
      </c>
      <c r="F50" s="370" t="s">
        <v>826</v>
      </c>
      <c r="H50" s="333"/>
    </row>
    <row r="51" spans="1:8" ht="63" x14ac:dyDescent="0.25">
      <c r="A51" s="547">
        <v>19010100</v>
      </c>
      <c r="B51" s="303" t="s">
        <v>827</v>
      </c>
      <c r="C51" s="304">
        <f>SUM(D51+E51)</f>
        <v>39000</v>
      </c>
      <c r="D51" s="369"/>
      <c r="E51" s="495">
        <v>39000</v>
      </c>
      <c r="F51" s="370"/>
      <c r="H51" s="333"/>
    </row>
    <row r="52" spans="1:8" ht="47.25" x14ac:dyDescent="0.25">
      <c r="A52" s="547">
        <v>19010300</v>
      </c>
      <c r="B52" s="303" t="s">
        <v>879</v>
      </c>
      <c r="C52" s="304">
        <f>SUM(D52+E52)</f>
        <v>2000</v>
      </c>
      <c r="D52" s="369"/>
      <c r="E52" s="495">
        <v>2000</v>
      </c>
      <c r="F52" s="370"/>
      <c r="H52" s="333"/>
    </row>
    <row r="53" spans="1:8" x14ac:dyDescent="0.25">
      <c r="A53" s="543">
        <v>20000000</v>
      </c>
      <c r="B53" s="361" t="s">
        <v>708</v>
      </c>
      <c r="C53" s="306">
        <f>SUM(D53:E53)</f>
        <v>13475300</v>
      </c>
      <c r="D53" s="306">
        <f>SUM(D54,D60,D70)</f>
        <v>6685000</v>
      </c>
      <c r="E53" s="306">
        <f>SUM(E57,E70,E75)</f>
        <v>6790300</v>
      </c>
      <c r="F53" s="323">
        <f>SUM(F70)</f>
        <v>500000</v>
      </c>
    </row>
    <row r="54" spans="1:8" x14ac:dyDescent="0.25">
      <c r="A54" s="543">
        <v>21000000</v>
      </c>
      <c r="B54" s="376" t="s">
        <v>709</v>
      </c>
      <c r="C54" s="306">
        <f>SUM(D54:E54)</f>
        <v>232000</v>
      </c>
      <c r="D54" s="306">
        <f>SUM(D55:D57)</f>
        <v>232000</v>
      </c>
      <c r="E54" s="306">
        <f>SUM(E59)</f>
        <v>0</v>
      </c>
      <c r="F54" s="323"/>
    </row>
    <row r="55" spans="1:8" ht="47.25" x14ac:dyDescent="0.25">
      <c r="A55" s="544">
        <v>21010300</v>
      </c>
      <c r="B55" s="379" t="s">
        <v>871</v>
      </c>
      <c r="C55" s="304">
        <f>SUM(D55:E55)</f>
        <v>2000</v>
      </c>
      <c r="D55" s="304">
        <v>2000</v>
      </c>
      <c r="E55" s="389"/>
      <c r="F55" s="390"/>
    </row>
    <row r="56" spans="1:8" ht="20.25" hidden="1" customHeight="1" x14ac:dyDescent="0.25">
      <c r="A56" s="544">
        <v>21050000</v>
      </c>
      <c r="B56" s="379" t="s">
        <v>710</v>
      </c>
      <c r="C56" s="304">
        <f>SUM(D56:E56)</f>
        <v>0</v>
      </c>
      <c r="D56" s="304"/>
      <c r="E56" s="389"/>
      <c r="F56" s="390"/>
    </row>
    <row r="57" spans="1:8" x14ac:dyDescent="0.25">
      <c r="A57" s="543">
        <v>21080000</v>
      </c>
      <c r="B57" s="376" t="s">
        <v>711</v>
      </c>
      <c r="C57" s="306">
        <f>SUM(D57:E57)</f>
        <v>230000</v>
      </c>
      <c r="D57" s="306">
        <f>SUM(D58:D59)</f>
        <v>230000</v>
      </c>
      <c r="E57" s="306">
        <f>SUM(E58:E59)</f>
        <v>0</v>
      </c>
      <c r="F57" s="390"/>
    </row>
    <row r="58" spans="1:8" s="339" customFormat="1" x14ac:dyDescent="0.25">
      <c r="A58" s="545">
        <v>21081100</v>
      </c>
      <c r="B58" s="382" t="s">
        <v>712</v>
      </c>
      <c r="C58" s="383">
        <f>SUM(D58)</f>
        <v>170000</v>
      </c>
      <c r="D58" s="391">
        <v>170000</v>
      </c>
      <c r="E58" s="391"/>
      <c r="F58" s="392"/>
    </row>
    <row r="59" spans="1:8" s="378" customFormat="1" ht="51.75" customHeight="1" x14ac:dyDescent="0.25">
      <c r="A59" s="544">
        <v>21081500</v>
      </c>
      <c r="B59" s="303" t="s">
        <v>828</v>
      </c>
      <c r="C59" s="383">
        <f>SUM(D59)</f>
        <v>60000</v>
      </c>
      <c r="D59" s="369">
        <v>60000</v>
      </c>
      <c r="E59" s="363"/>
      <c r="F59" s="393"/>
    </row>
    <row r="60" spans="1:8" s="339" customFormat="1" ht="31.5" x14ac:dyDescent="0.25">
      <c r="A60" s="542">
        <v>22000000</v>
      </c>
      <c r="B60" s="302" t="s">
        <v>713</v>
      </c>
      <c r="C60" s="300">
        <f>SUM(D60:E60)</f>
        <v>4053000</v>
      </c>
      <c r="D60" s="300">
        <f>D61+D62+D63+D65+D67+D64</f>
        <v>4053000</v>
      </c>
      <c r="E60" s="394"/>
      <c r="F60" s="395"/>
    </row>
    <row r="61" spans="1:8" s="339" customFormat="1" ht="47.25" x14ac:dyDescent="0.25">
      <c r="A61" s="544">
        <v>22010300</v>
      </c>
      <c r="B61" s="303" t="s">
        <v>829</v>
      </c>
      <c r="C61" s="383">
        <f>D61</f>
        <v>110000</v>
      </c>
      <c r="D61" s="304">
        <v>110000</v>
      </c>
      <c r="E61" s="394"/>
      <c r="F61" s="395"/>
    </row>
    <row r="62" spans="1:8" s="339" customFormat="1" x14ac:dyDescent="0.25">
      <c r="A62" s="545">
        <v>22012500</v>
      </c>
      <c r="B62" s="382" t="s">
        <v>714</v>
      </c>
      <c r="C62" s="383">
        <f>D62</f>
        <v>3000000</v>
      </c>
      <c r="D62" s="385">
        <v>3000000</v>
      </c>
      <c r="E62" s="394"/>
      <c r="F62" s="395"/>
    </row>
    <row r="63" spans="1:8" s="339" customFormat="1" ht="31.5" x14ac:dyDescent="0.25">
      <c r="A63" s="545">
        <v>22012600</v>
      </c>
      <c r="B63" s="382" t="s">
        <v>715</v>
      </c>
      <c r="C63" s="383">
        <f>D63</f>
        <v>500000</v>
      </c>
      <c r="D63" s="385">
        <v>500000</v>
      </c>
      <c r="E63" s="394"/>
      <c r="F63" s="395"/>
    </row>
    <row r="64" spans="1:8" s="339" customFormat="1" ht="84" customHeight="1" x14ac:dyDescent="0.25">
      <c r="A64" s="545">
        <v>22012900</v>
      </c>
      <c r="B64" s="382" t="s">
        <v>918</v>
      </c>
      <c r="C64" s="383">
        <f>D64</f>
        <v>5000</v>
      </c>
      <c r="D64" s="385">
        <v>5000</v>
      </c>
      <c r="E64" s="394"/>
      <c r="F64" s="395"/>
    </row>
    <row r="65" spans="1:6" s="339" customFormat="1" ht="47.25" x14ac:dyDescent="0.25">
      <c r="A65" s="542">
        <v>22080000</v>
      </c>
      <c r="B65" s="496" t="s">
        <v>830</v>
      </c>
      <c r="C65" s="300">
        <f>C66</f>
        <v>413000</v>
      </c>
      <c r="D65" s="300">
        <f>D66</f>
        <v>413000</v>
      </c>
      <c r="E65" s="394"/>
      <c r="F65" s="395"/>
    </row>
    <row r="66" spans="1:6" s="339" customFormat="1" ht="47.25" x14ac:dyDescent="0.25">
      <c r="A66" s="545">
        <v>22080400</v>
      </c>
      <c r="B66" s="497" t="s">
        <v>831</v>
      </c>
      <c r="C66" s="383">
        <f>D66</f>
        <v>413000</v>
      </c>
      <c r="D66" s="391">
        <v>413000</v>
      </c>
      <c r="E66" s="391"/>
      <c r="F66" s="396"/>
    </row>
    <row r="67" spans="1:6" x14ac:dyDescent="0.25">
      <c r="A67" s="543">
        <v>22090000</v>
      </c>
      <c r="B67" s="362" t="s">
        <v>716</v>
      </c>
      <c r="C67" s="364">
        <f>SUM(C68:C69)</f>
        <v>25000</v>
      </c>
      <c r="D67" s="363">
        <f>SUM(D68:D69)</f>
        <v>25000</v>
      </c>
      <c r="E67" s="363"/>
      <c r="F67" s="375"/>
    </row>
    <row r="68" spans="1:6" ht="47.25" x14ac:dyDescent="0.25">
      <c r="A68" s="544">
        <v>22090100</v>
      </c>
      <c r="B68" s="303" t="s">
        <v>832</v>
      </c>
      <c r="C68" s="367">
        <f>SUM(D68)</f>
        <v>14000</v>
      </c>
      <c r="D68" s="369">
        <v>14000</v>
      </c>
      <c r="E68" s="369"/>
      <c r="F68" s="370"/>
    </row>
    <row r="69" spans="1:6" ht="36.75" customHeight="1" x14ac:dyDescent="0.25">
      <c r="A69" s="544">
        <v>22090400</v>
      </c>
      <c r="B69" s="303" t="s">
        <v>872</v>
      </c>
      <c r="C69" s="367">
        <f>SUM(D69)</f>
        <v>11000</v>
      </c>
      <c r="D69" s="369">
        <v>11000</v>
      </c>
      <c r="E69" s="369"/>
      <c r="F69" s="370"/>
    </row>
    <row r="70" spans="1:6" s="339" customFormat="1" x14ac:dyDescent="0.25">
      <c r="A70" s="542">
        <v>24000000</v>
      </c>
      <c r="B70" s="302" t="s">
        <v>717</v>
      </c>
      <c r="C70" s="300">
        <f>SUM(D70+E70)</f>
        <v>2900000</v>
      </c>
      <c r="D70" s="300">
        <f>D71</f>
        <v>2400000</v>
      </c>
      <c r="E70" s="300">
        <f>SUM(E71+E74)</f>
        <v>500000</v>
      </c>
      <c r="F70" s="395">
        <f>SUM(F74)</f>
        <v>500000</v>
      </c>
    </row>
    <row r="71" spans="1:6" s="339" customFormat="1" x14ac:dyDescent="0.25">
      <c r="A71" s="542">
        <v>24060000</v>
      </c>
      <c r="B71" s="302" t="s">
        <v>711</v>
      </c>
      <c r="C71" s="300">
        <f>SUM(D71:E71)</f>
        <v>2400000</v>
      </c>
      <c r="D71" s="300">
        <f>SUM(D72:D72)</f>
        <v>2400000</v>
      </c>
      <c r="E71" s="300">
        <f>SUM(E73:E73)</f>
        <v>0</v>
      </c>
      <c r="F71" s="395"/>
    </row>
    <row r="72" spans="1:6" s="339" customFormat="1" x14ac:dyDescent="0.25">
      <c r="A72" s="545">
        <v>24060300</v>
      </c>
      <c r="B72" s="382" t="s">
        <v>711</v>
      </c>
      <c r="C72" s="383">
        <f>SUM(D72)</f>
        <v>2400000</v>
      </c>
      <c r="D72" s="391">
        <v>2400000</v>
      </c>
      <c r="E72" s="391"/>
      <c r="F72" s="396"/>
    </row>
    <row r="73" spans="1:6" s="378" customFormat="1" ht="47.25" hidden="1" x14ac:dyDescent="0.25">
      <c r="A73" s="548">
        <v>24062100</v>
      </c>
      <c r="B73" s="362" t="s">
        <v>718</v>
      </c>
      <c r="C73" s="306">
        <f>SUM(D73+E73)</f>
        <v>0</v>
      </c>
      <c r="D73" s="363"/>
      <c r="E73" s="363"/>
      <c r="F73" s="375"/>
    </row>
    <row r="74" spans="1:6" ht="31.5" x14ac:dyDescent="0.25">
      <c r="A74" s="549">
        <v>24170000</v>
      </c>
      <c r="B74" s="498" t="s">
        <v>833</v>
      </c>
      <c r="C74" s="306">
        <f>SUM(D74+E74)</f>
        <v>500000</v>
      </c>
      <c r="D74" s="369"/>
      <c r="E74" s="363">
        <v>500000</v>
      </c>
      <c r="F74" s="375">
        <f>SUM(E74)</f>
        <v>500000</v>
      </c>
    </row>
    <row r="75" spans="1:6" x14ac:dyDescent="0.25">
      <c r="A75" s="548">
        <v>25000000</v>
      </c>
      <c r="B75" s="362" t="s">
        <v>834</v>
      </c>
      <c r="C75" s="364">
        <f>C76+C80</f>
        <v>6290300</v>
      </c>
      <c r="D75" s="369"/>
      <c r="E75" s="363">
        <f>E76+E80</f>
        <v>6290300</v>
      </c>
      <c r="F75" s="370"/>
    </row>
    <row r="76" spans="1:6" ht="31.5" x14ac:dyDescent="0.25">
      <c r="A76" s="548">
        <v>25010000</v>
      </c>
      <c r="B76" s="362" t="s">
        <v>835</v>
      </c>
      <c r="C76" s="364">
        <f t="shared" ref="C76:C81" si="2">SUM(E76)</f>
        <v>6290300</v>
      </c>
      <c r="D76" s="369"/>
      <c r="E76" s="363">
        <f>SUM(E77:E79)</f>
        <v>6290300</v>
      </c>
      <c r="F76" s="370"/>
    </row>
    <row r="77" spans="1:6" ht="31.5" x14ac:dyDescent="0.25">
      <c r="A77" s="547">
        <v>25010100</v>
      </c>
      <c r="B77" s="303" t="s">
        <v>836</v>
      </c>
      <c r="C77" s="367">
        <f t="shared" si="2"/>
        <v>6253796</v>
      </c>
      <c r="D77" s="369"/>
      <c r="E77" s="369">
        <v>6253796</v>
      </c>
      <c r="F77" s="370"/>
    </row>
    <row r="78" spans="1:6" x14ac:dyDescent="0.25">
      <c r="A78" s="547">
        <v>25010300</v>
      </c>
      <c r="B78" s="303" t="s">
        <v>837</v>
      </c>
      <c r="C78" s="367">
        <f t="shared" si="2"/>
        <v>10504</v>
      </c>
      <c r="D78" s="369"/>
      <c r="E78" s="369">
        <v>10504</v>
      </c>
      <c r="F78" s="370"/>
    </row>
    <row r="79" spans="1:6" ht="31.5" x14ac:dyDescent="0.25">
      <c r="A79" s="547">
        <v>25010400</v>
      </c>
      <c r="B79" s="303" t="s">
        <v>838</v>
      </c>
      <c r="C79" s="367">
        <f t="shared" si="2"/>
        <v>26000</v>
      </c>
      <c r="D79" s="369"/>
      <c r="E79" s="369">
        <v>26000</v>
      </c>
      <c r="F79" s="370"/>
    </row>
    <row r="80" spans="1:6" hidden="1" x14ac:dyDescent="0.25">
      <c r="A80" s="548">
        <v>25020000</v>
      </c>
      <c r="B80" s="362" t="s">
        <v>719</v>
      </c>
      <c r="C80" s="367">
        <f t="shared" si="2"/>
        <v>0</v>
      </c>
      <c r="D80" s="363"/>
      <c r="E80" s="367">
        <f>SUM(E81)</f>
        <v>0</v>
      </c>
      <c r="F80" s="375"/>
    </row>
    <row r="81" spans="1:8" ht="47.25" hidden="1" x14ac:dyDescent="0.25">
      <c r="A81" s="547">
        <v>25020200</v>
      </c>
      <c r="B81" s="303" t="s">
        <v>720</v>
      </c>
      <c r="C81" s="367">
        <f t="shared" si="2"/>
        <v>0</v>
      </c>
      <c r="D81" s="369"/>
      <c r="E81" s="369"/>
      <c r="F81" s="370"/>
    </row>
    <row r="82" spans="1:8" s="339" customFormat="1" x14ac:dyDescent="0.25">
      <c r="A82" s="550">
        <v>30000000</v>
      </c>
      <c r="B82" s="298" t="s">
        <v>839</v>
      </c>
      <c r="C82" s="394">
        <f>SUM(D82:E82)</f>
        <v>200000</v>
      </c>
      <c r="D82" s="394">
        <f>SUM(D83,D84)</f>
        <v>0</v>
      </c>
      <c r="E82" s="394">
        <f>E83</f>
        <v>200000</v>
      </c>
      <c r="F82" s="395">
        <f>F83</f>
        <v>200000</v>
      </c>
    </row>
    <row r="83" spans="1:8" s="339" customFormat="1" x14ac:dyDescent="0.25">
      <c r="A83" s="550">
        <v>31000000</v>
      </c>
      <c r="B83" s="302" t="s">
        <v>840</v>
      </c>
      <c r="C83" s="394">
        <f>SUM(D83:E83)</f>
        <v>200000</v>
      </c>
      <c r="D83" s="394"/>
      <c r="E83" s="394">
        <f>E84</f>
        <v>200000</v>
      </c>
      <c r="F83" s="395">
        <f>F84</f>
        <v>200000</v>
      </c>
    </row>
    <row r="84" spans="1:8" s="339" customFormat="1" x14ac:dyDescent="0.25">
      <c r="A84" s="550">
        <v>33000000</v>
      </c>
      <c r="B84" s="302" t="s">
        <v>841</v>
      </c>
      <c r="C84" s="394">
        <f>SUM(C86:C86)</f>
        <v>0</v>
      </c>
      <c r="D84" s="394"/>
      <c r="E84" s="394">
        <f>SUM(E85:E86)</f>
        <v>200000</v>
      </c>
      <c r="F84" s="395">
        <f>SUM(F85:F86)</f>
        <v>200000</v>
      </c>
    </row>
    <row r="85" spans="1:8" s="339" customFormat="1" ht="63" x14ac:dyDescent="0.25">
      <c r="A85" s="551">
        <v>33010100</v>
      </c>
      <c r="B85" s="499" t="s">
        <v>842</v>
      </c>
      <c r="C85" s="383">
        <f>SUM(E85)</f>
        <v>200000</v>
      </c>
      <c r="D85" s="500"/>
      <c r="E85" s="391">
        <v>200000</v>
      </c>
      <c r="F85" s="396">
        <f>SUM(E85)</f>
        <v>200000</v>
      </c>
    </row>
    <row r="86" spans="1:8" s="339" customFormat="1" ht="63.75" hidden="1" customHeight="1" x14ac:dyDescent="0.25">
      <c r="A86" s="551">
        <v>33010200</v>
      </c>
      <c r="B86" s="499" t="s">
        <v>843</v>
      </c>
      <c r="C86" s="383">
        <f>SUM(E86)</f>
        <v>0</v>
      </c>
      <c r="D86" s="500"/>
      <c r="E86" s="391"/>
      <c r="F86" s="396">
        <f>SUM(E86)</f>
        <v>0</v>
      </c>
    </row>
    <row r="87" spans="1:8" s="339" customFormat="1" x14ac:dyDescent="0.25">
      <c r="A87" s="550">
        <v>50000000</v>
      </c>
      <c r="B87" s="298" t="s">
        <v>844</v>
      </c>
      <c r="C87" s="501">
        <f>E87</f>
        <v>430000</v>
      </c>
      <c r="D87" s="502"/>
      <c r="E87" s="394">
        <f>SUM(E88:E88)</f>
        <v>430000</v>
      </c>
      <c r="F87" s="395"/>
    </row>
    <row r="88" spans="1:8" s="339" customFormat="1" ht="47.25" x14ac:dyDescent="0.25">
      <c r="A88" s="551">
        <v>50110000</v>
      </c>
      <c r="B88" s="382" t="s">
        <v>845</v>
      </c>
      <c r="C88" s="383">
        <f>SUM(E88)</f>
        <v>430000</v>
      </c>
      <c r="D88" s="500"/>
      <c r="E88" s="391">
        <v>430000</v>
      </c>
      <c r="F88" s="396"/>
    </row>
    <row r="89" spans="1:8" ht="31.5" x14ac:dyDescent="0.25">
      <c r="A89" s="551"/>
      <c r="B89" s="361" t="s">
        <v>721</v>
      </c>
      <c r="C89" s="305">
        <f>SUM(D89:E89)</f>
        <v>257461300</v>
      </c>
      <c r="D89" s="300">
        <f>SUM(D13,D53,D82)</f>
        <v>250000000</v>
      </c>
      <c r="E89" s="300">
        <f>SUM(E13,E53,E82,E87)</f>
        <v>7461300</v>
      </c>
      <c r="F89" s="301">
        <f>SUM(F13,F70,F82,F87)</f>
        <v>700000</v>
      </c>
    </row>
    <row r="90" spans="1:8" x14ac:dyDescent="0.25">
      <c r="A90" s="550">
        <v>40000000</v>
      </c>
      <c r="B90" s="298" t="s">
        <v>722</v>
      </c>
      <c r="C90" s="299">
        <f>SUM(D90:E90)</f>
        <v>55768017</v>
      </c>
      <c r="D90" s="300">
        <f>D91</f>
        <v>55168017</v>
      </c>
      <c r="E90" s="300">
        <f>E91</f>
        <v>600000</v>
      </c>
      <c r="F90" s="301">
        <f>F91</f>
        <v>600000</v>
      </c>
    </row>
    <row r="91" spans="1:8" x14ac:dyDescent="0.25">
      <c r="A91" s="550">
        <v>41000000</v>
      </c>
      <c r="B91" s="302" t="s">
        <v>723</v>
      </c>
      <c r="C91" s="299">
        <f>D91+E91</f>
        <v>55768017</v>
      </c>
      <c r="D91" s="300">
        <f>D92+D98</f>
        <v>55168017</v>
      </c>
      <c r="E91" s="300">
        <f>E92+E98</f>
        <v>600000</v>
      </c>
      <c r="F91" s="301">
        <f>F92+F98</f>
        <v>600000</v>
      </c>
      <c r="H91" s="333"/>
    </row>
    <row r="92" spans="1:8" x14ac:dyDescent="0.25">
      <c r="A92" s="550">
        <v>41030000</v>
      </c>
      <c r="B92" s="302" t="s">
        <v>846</v>
      </c>
      <c r="C92" s="299">
        <f>D92+E92</f>
        <v>52394800</v>
      </c>
      <c r="D92" s="300">
        <f>D94+D95+D97</f>
        <v>52394800</v>
      </c>
      <c r="E92" s="300">
        <f>E93</f>
        <v>0</v>
      </c>
      <c r="F92" s="301">
        <f>F93</f>
        <v>0</v>
      </c>
    </row>
    <row r="93" spans="1:8" ht="46.9" hidden="1" customHeight="1" x14ac:dyDescent="0.25">
      <c r="A93" s="551">
        <v>41031400</v>
      </c>
      <c r="B93" s="382" t="s">
        <v>847</v>
      </c>
      <c r="C93" s="385">
        <f>D93+E93</f>
        <v>0</v>
      </c>
      <c r="D93" s="391">
        <v>0</v>
      </c>
      <c r="E93" s="391"/>
      <c r="F93" s="396"/>
    </row>
    <row r="94" spans="1:8" ht="15.75" customHeight="1" x14ac:dyDescent="0.25">
      <c r="A94" s="551">
        <v>41033900</v>
      </c>
      <c r="B94" s="382" t="s">
        <v>848</v>
      </c>
      <c r="C94" s="385">
        <f>D94+E94</f>
        <v>52394800</v>
      </c>
      <c r="D94" s="397">
        <v>52394800</v>
      </c>
      <c r="E94" s="391"/>
      <c r="F94" s="396"/>
    </row>
    <row r="95" spans="1:8" ht="15.75" hidden="1" customHeight="1" x14ac:dyDescent="0.25">
      <c r="A95" s="551">
        <v>41034200</v>
      </c>
      <c r="B95" s="382" t="s">
        <v>849</v>
      </c>
      <c r="C95" s="385">
        <f>D95+E95</f>
        <v>0</v>
      </c>
      <c r="D95" s="391"/>
      <c r="E95" s="391"/>
      <c r="F95" s="396"/>
    </row>
    <row r="96" spans="1:8" ht="39" hidden="1" customHeight="1" x14ac:dyDescent="0.25">
      <c r="A96" s="547">
        <v>41034500</v>
      </c>
      <c r="B96" s="303" t="s">
        <v>850</v>
      </c>
      <c r="C96" s="299">
        <f>D96</f>
        <v>0</v>
      </c>
      <c r="D96" s="304"/>
      <c r="E96" s="300"/>
      <c r="F96" s="301"/>
    </row>
    <row r="97" spans="1:13" ht="47.25" hidden="1" x14ac:dyDescent="0.25">
      <c r="A97" s="547">
        <v>41034500</v>
      </c>
      <c r="B97" s="303" t="s">
        <v>850</v>
      </c>
      <c r="C97" s="380">
        <f>D97</f>
        <v>0</v>
      </c>
      <c r="D97" s="304">
        <f>2000000-2000000</f>
        <v>0</v>
      </c>
      <c r="E97" s="304"/>
      <c r="F97" s="371"/>
    </row>
    <row r="98" spans="1:13" s="334" customFormat="1" ht="16.899999999999999" customHeight="1" x14ac:dyDescent="0.25">
      <c r="A98" s="550">
        <v>41050000</v>
      </c>
      <c r="B98" s="302" t="s">
        <v>724</v>
      </c>
      <c r="C98" s="305">
        <f>SUM(D98:E98)</f>
        <v>3373217</v>
      </c>
      <c r="D98" s="306">
        <f>D99+D100+D101+D103+D105+D106+D107+D108+D109+D114+D117+D113+D112+D116</f>
        <v>2773217</v>
      </c>
      <c r="E98" s="306">
        <f>E99+E100+E101+E103+E109+E114+E117+E116</f>
        <v>600000</v>
      </c>
      <c r="F98" s="323">
        <f>F99+F100+F101+F103+F109+F114+F117+F116</f>
        <v>600000</v>
      </c>
    </row>
    <row r="99" spans="1:13" s="334" customFormat="1" ht="200.25" hidden="1" customHeight="1" x14ac:dyDescent="0.25">
      <c r="A99" s="307">
        <v>41050100</v>
      </c>
      <c r="B99" s="503" t="s">
        <v>851</v>
      </c>
      <c r="C99" s="397">
        <f>SUM(D99:E99)</f>
        <v>0</v>
      </c>
      <c r="D99" s="397"/>
      <c r="E99" s="504"/>
      <c r="F99" s="505"/>
    </row>
    <row r="100" spans="1:13" s="339" customFormat="1" ht="63.6" hidden="1" customHeight="1" x14ac:dyDescent="0.25">
      <c r="A100" s="552">
        <v>41050200</v>
      </c>
      <c r="B100" s="506" t="s">
        <v>852</v>
      </c>
      <c r="C100" s="308">
        <f>D100</f>
        <v>0</v>
      </c>
      <c r="D100" s="308"/>
      <c r="E100" s="507"/>
      <c r="F100" s="508"/>
    </row>
    <row r="101" spans="1:13" ht="179.45" hidden="1" customHeight="1" x14ac:dyDescent="0.25">
      <c r="A101" s="307">
        <v>41050300</v>
      </c>
      <c r="B101" s="509" t="s">
        <v>853</v>
      </c>
      <c r="C101" s="308">
        <f>D101</f>
        <v>0</v>
      </c>
      <c r="D101" s="308"/>
      <c r="E101" s="510"/>
      <c r="F101" s="511"/>
    </row>
    <row r="102" spans="1:13" ht="168.6" hidden="1" customHeight="1" x14ac:dyDescent="0.25">
      <c r="A102" s="547">
        <v>41050400</v>
      </c>
      <c r="B102" s="512" t="s">
        <v>854</v>
      </c>
      <c r="C102" s="368">
        <f>SUM(D102:E102)</f>
        <v>0</v>
      </c>
      <c r="D102" s="304"/>
      <c r="E102" s="306"/>
      <c r="F102" s="396"/>
    </row>
    <row r="103" spans="1:13" s="339" customFormat="1" ht="144.6" hidden="1" customHeight="1" x14ac:dyDescent="0.25">
      <c r="A103" s="307">
        <v>41050700</v>
      </c>
      <c r="B103" s="513" t="s">
        <v>855</v>
      </c>
      <c r="C103" s="308">
        <f>D103+E103</f>
        <v>0</v>
      </c>
      <c r="D103" s="308"/>
      <c r="E103" s="514"/>
      <c r="F103" s="511"/>
    </row>
    <row r="104" spans="1:13" s="339" customFormat="1" ht="82.15" hidden="1" customHeight="1" x14ac:dyDescent="0.25">
      <c r="A104" s="551">
        <v>41050900</v>
      </c>
      <c r="B104" s="382" t="s">
        <v>856</v>
      </c>
      <c r="C104" s="308">
        <f>D104+E104</f>
        <v>0</v>
      </c>
      <c r="D104" s="308"/>
      <c r="E104" s="514"/>
      <c r="F104" s="511"/>
    </row>
    <row r="105" spans="1:13" s="334" customFormat="1" ht="195" hidden="1" customHeight="1" x14ac:dyDescent="0.25">
      <c r="A105" s="307">
        <v>41050400</v>
      </c>
      <c r="B105" s="515" t="s">
        <v>857</v>
      </c>
      <c r="C105" s="380">
        <f>D105</f>
        <v>0</v>
      </c>
      <c r="D105" s="398"/>
      <c r="E105" s="399"/>
      <c r="F105" s="400"/>
      <c r="G105" s="516"/>
      <c r="H105" s="516"/>
      <c r="I105" s="516"/>
      <c r="J105" s="516"/>
      <c r="K105" s="516"/>
      <c r="L105" s="516"/>
      <c r="M105" s="517"/>
    </row>
    <row r="106" spans="1:13" s="334" customFormat="1" ht="201.6" hidden="1" customHeight="1" x14ac:dyDescent="0.25">
      <c r="A106" s="307">
        <v>41050500</v>
      </c>
      <c r="B106" s="515" t="s">
        <v>858</v>
      </c>
      <c r="C106" s="380">
        <f>D106</f>
        <v>0</v>
      </c>
      <c r="D106" s="398"/>
      <c r="E106" s="399"/>
      <c r="F106" s="400"/>
      <c r="G106" s="516"/>
      <c r="H106" s="516"/>
      <c r="I106" s="516"/>
      <c r="J106" s="516"/>
      <c r="K106" s="516"/>
      <c r="L106" s="516"/>
      <c r="M106" s="517"/>
    </row>
    <row r="107" spans="1:13" s="339" customFormat="1" ht="98.45" hidden="1" customHeight="1" x14ac:dyDescent="0.25">
      <c r="A107" s="551">
        <v>41050900</v>
      </c>
      <c r="B107" s="237" t="s">
        <v>725</v>
      </c>
      <c r="C107" s="397">
        <f>SUM(D107:E107)</f>
        <v>0</v>
      </c>
      <c r="D107" s="518"/>
      <c r="E107" s="519"/>
      <c r="F107" s="520"/>
      <c r="G107" s="521"/>
      <c r="H107" s="521"/>
      <c r="I107" s="521"/>
      <c r="J107" s="521"/>
      <c r="K107" s="521"/>
      <c r="L107" s="521"/>
    </row>
    <row r="108" spans="1:13" s="339" customFormat="1" ht="33.6" customHeight="1" x14ac:dyDescent="0.25">
      <c r="A108" s="551">
        <v>41051000</v>
      </c>
      <c r="B108" s="522" t="s">
        <v>859</v>
      </c>
      <c r="C108" s="397">
        <f>SUM(D108:E108)</f>
        <v>1236375</v>
      </c>
      <c r="D108" s="308">
        <v>1236375</v>
      </c>
      <c r="E108" s="514"/>
      <c r="F108" s="511"/>
    </row>
    <row r="109" spans="1:13" s="339" customFormat="1" ht="50.45" customHeight="1" x14ac:dyDescent="0.25">
      <c r="A109" s="307">
        <v>41051200</v>
      </c>
      <c r="B109" s="503" t="s">
        <v>860</v>
      </c>
      <c r="C109" s="397">
        <f>SUM(D109:E109)</f>
        <v>545906</v>
      </c>
      <c r="D109" s="397">
        <v>545906</v>
      </c>
      <c r="E109" s="504"/>
      <c r="F109" s="505"/>
    </row>
    <row r="110" spans="1:13" s="334" customFormat="1" ht="49.15" hidden="1" customHeight="1" x14ac:dyDescent="0.25">
      <c r="A110" s="307">
        <v>41051400</v>
      </c>
      <c r="B110" s="503" t="s">
        <v>861</v>
      </c>
      <c r="C110" s="397">
        <f>SUM(D110:E110)</f>
        <v>0</v>
      </c>
      <c r="D110" s="397"/>
      <c r="E110" s="504"/>
      <c r="F110" s="505"/>
    </row>
    <row r="111" spans="1:13" s="334" customFormat="1" ht="38.450000000000003" hidden="1" customHeight="1" x14ac:dyDescent="0.25">
      <c r="A111" s="307">
        <v>41051500</v>
      </c>
      <c r="B111" s="503" t="s">
        <v>862</v>
      </c>
      <c r="C111" s="308">
        <f>D111</f>
        <v>0</v>
      </c>
      <c r="D111" s="397"/>
      <c r="E111" s="504"/>
      <c r="F111" s="505"/>
    </row>
    <row r="112" spans="1:13" s="334" customFormat="1" ht="74.25" hidden="1" customHeight="1" x14ac:dyDescent="0.25">
      <c r="A112" s="307">
        <v>41051400</v>
      </c>
      <c r="B112" s="503" t="s">
        <v>861</v>
      </c>
      <c r="C112" s="397">
        <f>SUM(D112:E112)</f>
        <v>0</v>
      </c>
      <c r="D112" s="397"/>
      <c r="E112" s="504"/>
      <c r="F112" s="505"/>
      <c r="G112" s="521"/>
      <c r="H112" s="521"/>
      <c r="I112" s="521"/>
      <c r="J112" s="521"/>
      <c r="K112" s="521"/>
      <c r="L112" s="521"/>
    </row>
    <row r="113" spans="1:6" s="334" customFormat="1" ht="46.5" hidden="1" customHeight="1" x14ac:dyDescent="0.25">
      <c r="A113" s="307">
        <v>41051500</v>
      </c>
      <c r="B113" s="237" t="s">
        <v>862</v>
      </c>
      <c r="C113" s="397">
        <f>SUM(D113:E113)</f>
        <v>0</v>
      </c>
      <c r="D113" s="523"/>
      <c r="E113" s="519"/>
      <c r="F113" s="520"/>
    </row>
    <row r="114" spans="1:6" s="334" customFormat="1" ht="48" customHeight="1" x14ac:dyDescent="0.25">
      <c r="A114" s="307">
        <v>41053300</v>
      </c>
      <c r="B114" s="309" t="s">
        <v>573</v>
      </c>
      <c r="C114" s="308">
        <f>D114</f>
        <v>156600</v>
      </c>
      <c r="D114" s="308">
        <v>156600</v>
      </c>
      <c r="E114" s="401"/>
      <c r="F114" s="402"/>
    </row>
    <row r="115" spans="1:6" s="334" customFormat="1" ht="33.75" hidden="1" customHeight="1" x14ac:dyDescent="0.25">
      <c r="A115" s="553">
        <v>41053700</v>
      </c>
      <c r="B115" s="524" t="s">
        <v>634</v>
      </c>
      <c r="C115" s="308"/>
      <c r="D115" s="308"/>
      <c r="E115" s="304"/>
      <c r="F115" s="402"/>
    </row>
    <row r="116" spans="1:6" s="334" customFormat="1" ht="19.899999999999999" customHeight="1" x14ac:dyDescent="0.25">
      <c r="A116" s="307">
        <v>41053900</v>
      </c>
      <c r="B116" s="309" t="s">
        <v>7</v>
      </c>
      <c r="C116" s="308">
        <f>D116+E116</f>
        <v>1434336</v>
      </c>
      <c r="D116" s="308">
        <v>834336</v>
      </c>
      <c r="E116" s="304">
        <f>600000</f>
        <v>600000</v>
      </c>
      <c r="F116" s="371">
        <f>600000</f>
        <v>600000</v>
      </c>
    </row>
    <row r="117" spans="1:6" s="334" customFormat="1" ht="51.6" hidden="1" customHeight="1" x14ac:dyDescent="0.25">
      <c r="A117" s="307">
        <v>41054300</v>
      </c>
      <c r="B117" s="524" t="s">
        <v>863</v>
      </c>
      <c r="C117" s="308">
        <f>D117+E117</f>
        <v>0</v>
      </c>
      <c r="D117" s="308"/>
      <c r="E117" s="304"/>
      <c r="F117" s="371"/>
    </row>
    <row r="118" spans="1:6" ht="16.5" thickBot="1" x14ac:dyDescent="0.3">
      <c r="A118" s="554"/>
      <c r="B118" s="555" t="s">
        <v>726</v>
      </c>
      <c r="C118" s="310">
        <f>SUM(D118:E118)</f>
        <v>313229317</v>
      </c>
      <c r="D118" s="310">
        <f>SUM(D89:D90)</f>
        <v>305168017</v>
      </c>
      <c r="E118" s="310">
        <f>SUM(E89:E90)</f>
        <v>8061300</v>
      </c>
      <c r="F118" s="311">
        <f>SUM(F89:F90)</f>
        <v>1300000</v>
      </c>
    </row>
    <row r="119" spans="1:6" x14ac:dyDescent="0.25">
      <c r="A119" s="335"/>
      <c r="B119" s="336"/>
      <c r="C119" s="336"/>
      <c r="D119" s="337"/>
      <c r="E119" s="337"/>
      <c r="F119" s="337"/>
    </row>
    <row r="120" spans="1:6" x14ac:dyDescent="0.25">
      <c r="A120" s="288"/>
      <c r="B120" s="566" t="s">
        <v>864</v>
      </c>
      <c r="C120" s="566"/>
      <c r="D120" s="566"/>
      <c r="E120" s="566"/>
      <c r="F120" s="566"/>
    </row>
    <row r="121" spans="1:6" x14ac:dyDescent="0.25">
      <c r="A121" s="338"/>
      <c r="B121" s="339"/>
      <c r="C121" s="339"/>
      <c r="D121" s="339"/>
      <c r="E121" s="339"/>
      <c r="F121" s="339"/>
    </row>
    <row r="122" spans="1:6" x14ac:dyDescent="0.25">
      <c r="B122" s="340" t="s">
        <v>742</v>
      </c>
      <c r="C122" s="341"/>
      <c r="D122" s="341"/>
      <c r="E122" s="342"/>
      <c r="F122" s="339"/>
    </row>
    <row r="123" spans="1:6" x14ac:dyDescent="0.25">
      <c r="B123" s="343"/>
      <c r="C123" s="341"/>
      <c r="D123" s="339"/>
      <c r="E123" s="344"/>
      <c r="F123" s="339"/>
    </row>
    <row r="124" spans="1:6" x14ac:dyDescent="0.25">
      <c r="B124" s="343"/>
      <c r="C124" s="341"/>
      <c r="D124" s="343"/>
      <c r="E124" s="339"/>
      <c r="F124" s="342"/>
    </row>
    <row r="125" spans="1:6" x14ac:dyDescent="0.25">
      <c r="B125" s="339"/>
      <c r="C125" s="339"/>
      <c r="D125" s="345"/>
      <c r="E125" s="345"/>
      <c r="F125" s="345"/>
    </row>
    <row r="126" spans="1:6" x14ac:dyDescent="0.25">
      <c r="B126" s="339"/>
      <c r="C126" s="339"/>
      <c r="D126" s="346"/>
      <c r="E126" s="346"/>
      <c r="F126" s="346"/>
    </row>
    <row r="127" spans="1:6" x14ac:dyDescent="0.25">
      <c r="B127" s="339"/>
      <c r="C127" s="339"/>
      <c r="D127" s="346"/>
      <c r="E127" s="339"/>
      <c r="F127" s="342"/>
    </row>
    <row r="128" spans="1:6" x14ac:dyDescent="0.25">
      <c r="B128" s="339"/>
      <c r="C128" s="339"/>
      <c r="D128" s="339"/>
      <c r="E128" s="339"/>
      <c r="F128" s="339"/>
    </row>
    <row r="129" spans="2:6" x14ac:dyDescent="0.25">
      <c r="B129" s="339"/>
      <c r="C129" s="339"/>
      <c r="D129" s="339"/>
      <c r="E129" s="339"/>
      <c r="F129" s="339"/>
    </row>
    <row r="130" spans="2:6" x14ac:dyDescent="0.25">
      <c r="B130" s="339"/>
      <c r="C130" s="339"/>
      <c r="D130" s="339"/>
      <c r="E130" s="339"/>
      <c r="F130" s="339"/>
    </row>
    <row r="131" spans="2:6" x14ac:dyDescent="0.25">
      <c r="B131" s="339"/>
      <c r="C131" s="339"/>
      <c r="D131" s="346"/>
      <c r="E131" s="339"/>
      <c r="F131" s="339"/>
    </row>
    <row r="132" spans="2:6" x14ac:dyDescent="0.25">
      <c r="B132" s="339"/>
      <c r="C132" s="339"/>
      <c r="D132" s="339"/>
      <c r="E132" s="339"/>
      <c r="F132" s="339"/>
    </row>
    <row r="133" spans="2:6" x14ac:dyDescent="0.25">
      <c r="B133" s="339"/>
      <c r="C133" s="339"/>
      <c r="D133" s="339"/>
      <c r="E133" s="339"/>
      <c r="F133" s="339"/>
    </row>
    <row r="134" spans="2:6" x14ac:dyDescent="0.25">
      <c r="B134" s="339"/>
      <c r="C134" s="339"/>
      <c r="D134" s="339"/>
      <c r="E134" s="339"/>
      <c r="F134" s="346"/>
    </row>
    <row r="135" spans="2:6" x14ac:dyDescent="0.25">
      <c r="B135" s="339"/>
      <c r="C135" s="339"/>
      <c r="D135" s="339"/>
      <c r="E135" s="339"/>
      <c r="F135" s="339"/>
    </row>
    <row r="136" spans="2:6" x14ac:dyDescent="0.25">
      <c r="B136" s="339"/>
      <c r="C136" s="339"/>
      <c r="D136" s="339"/>
      <c r="E136" s="339"/>
      <c r="F136" s="339"/>
    </row>
    <row r="137" spans="2:6" x14ac:dyDescent="0.25">
      <c r="B137" s="339"/>
      <c r="C137" s="339"/>
      <c r="D137" s="339"/>
      <c r="E137" s="339"/>
      <c r="F137" s="339"/>
    </row>
    <row r="138" spans="2:6" x14ac:dyDescent="0.25">
      <c r="B138" s="339"/>
      <c r="C138" s="339"/>
      <c r="D138" s="339"/>
      <c r="E138" s="339"/>
      <c r="F138" s="339"/>
    </row>
  </sheetData>
  <mergeCells count="8">
    <mergeCell ref="B120:F120"/>
    <mergeCell ref="D4:F4"/>
    <mergeCell ref="D1:F1"/>
    <mergeCell ref="A6:F6"/>
    <mergeCell ref="A10:A11"/>
    <mergeCell ref="B10:B11"/>
    <mergeCell ref="C10:C11"/>
    <mergeCell ref="D10:D11"/>
  </mergeCells>
  <pageMargins left="0.70866141732283472" right="0.70866141732283472"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L48"/>
  <sheetViews>
    <sheetView showGridLines="0" showZeros="0" zoomScale="80" zoomScaleNormal="80" workbookViewId="0">
      <selection activeCell="M38" sqref="M38"/>
    </sheetView>
  </sheetViews>
  <sheetFormatPr defaultColWidth="8.42578125" defaultRowHeight="12.75" customHeight="1" x14ac:dyDescent="0.2"/>
  <cols>
    <col min="1" max="1" width="15.5703125" style="2" customWidth="1"/>
    <col min="2" max="2" width="60" style="2" customWidth="1"/>
    <col min="3" max="3" width="15.42578125" style="2" customWidth="1"/>
    <col min="4" max="4" width="16.5703125" style="2" customWidth="1"/>
    <col min="5" max="5" width="18" style="2" customWidth="1"/>
    <col min="6" max="6" width="16.85546875" style="2" customWidth="1"/>
    <col min="7" max="12" width="8.42578125" style="2" customWidth="1"/>
    <col min="13" max="256" width="8.42578125" style="118"/>
    <col min="257" max="257" width="15.5703125" style="118" customWidth="1"/>
    <col min="258" max="258" width="66.42578125" style="118" customWidth="1"/>
    <col min="259" max="259" width="14.85546875" style="118" customWidth="1"/>
    <col min="260" max="260" width="17.7109375" style="118" customWidth="1"/>
    <col min="261" max="261" width="18" style="118" customWidth="1"/>
    <col min="262" max="262" width="16.85546875" style="118" customWidth="1"/>
    <col min="263" max="268" width="8.42578125" style="118" customWidth="1"/>
    <col min="269" max="512" width="8.42578125" style="118"/>
    <col min="513" max="513" width="15.5703125" style="118" customWidth="1"/>
    <col min="514" max="514" width="66.42578125" style="118" customWidth="1"/>
    <col min="515" max="515" width="14.85546875" style="118" customWidth="1"/>
    <col min="516" max="516" width="17.7109375" style="118" customWidth="1"/>
    <col min="517" max="517" width="18" style="118" customWidth="1"/>
    <col min="518" max="518" width="16.85546875" style="118" customWidth="1"/>
    <col min="519" max="524" width="8.42578125" style="118" customWidth="1"/>
    <col min="525" max="768" width="8.42578125" style="118"/>
    <col min="769" max="769" width="15.5703125" style="118" customWidth="1"/>
    <col min="770" max="770" width="66.42578125" style="118" customWidth="1"/>
    <col min="771" max="771" width="14.85546875" style="118" customWidth="1"/>
    <col min="772" max="772" width="17.7109375" style="118" customWidth="1"/>
    <col min="773" max="773" width="18" style="118" customWidth="1"/>
    <col min="774" max="774" width="16.85546875" style="118" customWidth="1"/>
    <col min="775" max="780" width="8.42578125" style="118" customWidth="1"/>
    <col min="781" max="1024" width="8.42578125" style="118"/>
    <col min="1025" max="1025" width="15.5703125" style="118" customWidth="1"/>
    <col min="1026" max="1026" width="66.42578125" style="118" customWidth="1"/>
    <col min="1027" max="1027" width="14.85546875" style="118" customWidth="1"/>
    <col min="1028" max="1028" width="17.7109375" style="118" customWidth="1"/>
    <col min="1029" max="1029" width="18" style="118" customWidth="1"/>
    <col min="1030" max="1030" width="16.85546875" style="118" customWidth="1"/>
    <col min="1031" max="1036" width="8.42578125" style="118" customWidth="1"/>
    <col min="1037" max="1280" width="8.42578125" style="118"/>
    <col min="1281" max="1281" width="15.5703125" style="118" customWidth="1"/>
    <col min="1282" max="1282" width="66.42578125" style="118" customWidth="1"/>
    <col min="1283" max="1283" width="14.85546875" style="118" customWidth="1"/>
    <col min="1284" max="1284" width="17.7109375" style="118" customWidth="1"/>
    <col min="1285" max="1285" width="18" style="118" customWidth="1"/>
    <col min="1286" max="1286" width="16.85546875" style="118" customWidth="1"/>
    <col min="1287" max="1292" width="8.42578125" style="118" customWidth="1"/>
    <col min="1293" max="1536" width="8.42578125" style="118"/>
    <col min="1537" max="1537" width="15.5703125" style="118" customWidth="1"/>
    <col min="1538" max="1538" width="66.42578125" style="118" customWidth="1"/>
    <col min="1539" max="1539" width="14.85546875" style="118" customWidth="1"/>
    <col min="1540" max="1540" width="17.7109375" style="118" customWidth="1"/>
    <col min="1541" max="1541" width="18" style="118" customWidth="1"/>
    <col min="1542" max="1542" width="16.85546875" style="118" customWidth="1"/>
    <col min="1543" max="1548" width="8.42578125" style="118" customWidth="1"/>
    <col min="1549" max="1792" width="8.42578125" style="118"/>
    <col min="1793" max="1793" width="15.5703125" style="118" customWidth="1"/>
    <col min="1794" max="1794" width="66.42578125" style="118" customWidth="1"/>
    <col min="1795" max="1795" width="14.85546875" style="118" customWidth="1"/>
    <col min="1796" max="1796" width="17.7109375" style="118" customWidth="1"/>
    <col min="1797" max="1797" width="18" style="118" customWidth="1"/>
    <col min="1798" max="1798" width="16.85546875" style="118" customWidth="1"/>
    <col min="1799" max="1804" width="8.42578125" style="118" customWidth="1"/>
    <col min="1805" max="2048" width="8.42578125" style="118"/>
    <col min="2049" max="2049" width="15.5703125" style="118" customWidth="1"/>
    <col min="2050" max="2050" width="66.42578125" style="118" customWidth="1"/>
    <col min="2051" max="2051" width="14.85546875" style="118" customWidth="1"/>
    <col min="2052" max="2052" width="17.7109375" style="118" customWidth="1"/>
    <col min="2053" max="2053" width="18" style="118" customWidth="1"/>
    <col min="2054" max="2054" width="16.85546875" style="118" customWidth="1"/>
    <col min="2055" max="2060" width="8.42578125" style="118" customWidth="1"/>
    <col min="2061" max="2304" width="8.42578125" style="118"/>
    <col min="2305" max="2305" width="15.5703125" style="118" customWidth="1"/>
    <col min="2306" max="2306" width="66.42578125" style="118" customWidth="1"/>
    <col min="2307" max="2307" width="14.85546875" style="118" customWidth="1"/>
    <col min="2308" max="2308" width="17.7109375" style="118" customWidth="1"/>
    <col min="2309" max="2309" width="18" style="118" customWidth="1"/>
    <col min="2310" max="2310" width="16.85546875" style="118" customWidth="1"/>
    <col min="2311" max="2316" width="8.42578125" style="118" customWidth="1"/>
    <col min="2317" max="2560" width="8.42578125" style="118"/>
    <col min="2561" max="2561" width="15.5703125" style="118" customWidth="1"/>
    <col min="2562" max="2562" width="66.42578125" style="118" customWidth="1"/>
    <col min="2563" max="2563" width="14.85546875" style="118" customWidth="1"/>
    <col min="2564" max="2564" width="17.7109375" style="118" customWidth="1"/>
    <col min="2565" max="2565" width="18" style="118" customWidth="1"/>
    <col min="2566" max="2566" width="16.85546875" style="118" customWidth="1"/>
    <col min="2567" max="2572" width="8.42578125" style="118" customWidth="1"/>
    <col min="2573" max="2816" width="8.42578125" style="118"/>
    <col min="2817" max="2817" width="15.5703125" style="118" customWidth="1"/>
    <col min="2818" max="2818" width="66.42578125" style="118" customWidth="1"/>
    <col min="2819" max="2819" width="14.85546875" style="118" customWidth="1"/>
    <col min="2820" max="2820" width="17.7109375" style="118" customWidth="1"/>
    <col min="2821" max="2821" width="18" style="118" customWidth="1"/>
    <col min="2822" max="2822" width="16.85546875" style="118" customWidth="1"/>
    <col min="2823" max="2828" width="8.42578125" style="118" customWidth="1"/>
    <col min="2829" max="3072" width="8.42578125" style="118"/>
    <col min="3073" max="3073" width="15.5703125" style="118" customWidth="1"/>
    <col min="3074" max="3074" width="66.42578125" style="118" customWidth="1"/>
    <col min="3075" max="3075" width="14.85546875" style="118" customWidth="1"/>
    <col min="3076" max="3076" width="17.7109375" style="118" customWidth="1"/>
    <col min="3077" max="3077" width="18" style="118" customWidth="1"/>
    <col min="3078" max="3078" width="16.85546875" style="118" customWidth="1"/>
    <col min="3079" max="3084" width="8.42578125" style="118" customWidth="1"/>
    <col min="3085" max="3328" width="8.42578125" style="118"/>
    <col min="3329" max="3329" width="15.5703125" style="118" customWidth="1"/>
    <col min="3330" max="3330" width="66.42578125" style="118" customWidth="1"/>
    <col min="3331" max="3331" width="14.85546875" style="118" customWidth="1"/>
    <col min="3332" max="3332" width="17.7109375" style="118" customWidth="1"/>
    <col min="3333" max="3333" width="18" style="118" customWidth="1"/>
    <col min="3334" max="3334" width="16.85546875" style="118" customWidth="1"/>
    <col min="3335" max="3340" width="8.42578125" style="118" customWidth="1"/>
    <col min="3341" max="3584" width="8.42578125" style="118"/>
    <col min="3585" max="3585" width="15.5703125" style="118" customWidth="1"/>
    <col min="3586" max="3586" width="66.42578125" style="118" customWidth="1"/>
    <col min="3587" max="3587" width="14.85546875" style="118" customWidth="1"/>
    <col min="3588" max="3588" width="17.7109375" style="118" customWidth="1"/>
    <col min="3589" max="3589" width="18" style="118" customWidth="1"/>
    <col min="3590" max="3590" width="16.85546875" style="118" customWidth="1"/>
    <col min="3591" max="3596" width="8.42578125" style="118" customWidth="1"/>
    <col min="3597" max="3840" width="8.42578125" style="118"/>
    <col min="3841" max="3841" width="15.5703125" style="118" customWidth="1"/>
    <col min="3842" max="3842" width="66.42578125" style="118" customWidth="1"/>
    <col min="3843" max="3843" width="14.85546875" style="118" customWidth="1"/>
    <col min="3844" max="3844" width="17.7109375" style="118" customWidth="1"/>
    <col min="3845" max="3845" width="18" style="118" customWidth="1"/>
    <col min="3846" max="3846" width="16.85546875" style="118" customWidth="1"/>
    <col min="3847" max="3852" width="8.42578125" style="118" customWidth="1"/>
    <col min="3853" max="4096" width="8.42578125" style="118"/>
    <col min="4097" max="4097" width="15.5703125" style="118" customWidth="1"/>
    <col min="4098" max="4098" width="66.42578125" style="118" customWidth="1"/>
    <col min="4099" max="4099" width="14.85546875" style="118" customWidth="1"/>
    <col min="4100" max="4100" width="17.7109375" style="118" customWidth="1"/>
    <col min="4101" max="4101" width="18" style="118" customWidth="1"/>
    <col min="4102" max="4102" width="16.85546875" style="118" customWidth="1"/>
    <col min="4103" max="4108" width="8.42578125" style="118" customWidth="1"/>
    <col min="4109" max="4352" width="8.42578125" style="118"/>
    <col min="4353" max="4353" width="15.5703125" style="118" customWidth="1"/>
    <col min="4354" max="4354" width="66.42578125" style="118" customWidth="1"/>
    <col min="4355" max="4355" width="14.85546875" style="118" customWidth="1"/>
    <col min="4356" max="4356" width="17.7109375" style="118" customWidth="1"/>
    <col min="4357" max="4357" width="18" style="118" customWidth="1"/>
    <col min="4358" max="4358" width="16.85546875" style="118" customWidth="1"/>
    <col min="4359" max="4364" width="8.42578125" style="118" customWidth="1"/>
    <col min="4365" max="4608" width="8.42578125" style="118"/>
    <col min="4609" max="4609" width="15.5703125" style="118" customWidth="1"/>
    <col min="4610" max="4610" width="66.42578125" style="118" customWidth="1"/>
    <col min="4611" max="4611" width="14.85546875" style="118" customWidth="1"/>
    <col min="4612" max="4612" width="17.7109375" style="118" customWidth="1"/>
    <col min="4613" max="4613" width="18" style="118" customWidth="1"/>
    <col min="4614" max="4614" width="16.85546875" style="118" customWidth="1"/>
    <col min="4615" max="4620" width="8.42578125" style="118" customWidth="1"/>
    <col min="4621" max="4864" width="8.42578125" style="118"/>
    <col min="4865" max="4865" width="15.5703125" style="118" customWidth="1"/>
    <col min="4866" max="4866" width="66.42578125" style="118" customWidth="1"/>
    <col min="4867" max="4867" width="14.85546875" style="118" customWidth="1"/>
    <col min="4868" max="4868" width="17.7109375" style="118" customWidth="1"/>
    <col min="4869" max="4869" width="18" style="118" customWidth="1"/>
    <col min="4870" max="4870" width="16.85546875" style="118" customWidth="1"/>
    <col min="4871" max="4876" width="8.42578125" style="118" customWidth="1"/>
    <col min="4877" max="5120" width="8.42578125" style="118"/>
    <col min="5121" max="5121" width="15.5703125" style="118" customWidth="1"/>
    <col min="5122" max="5122" width="66.42578125" style="118" customWidth="1"/>
    <col min="5123" max="5123" width="14.85546875" style="118" customWidth="1"/>
    <col min="5124" max="5124" width="17.7109375" style="118" customWidth="1"/>
    <col min="5125" max="5125" width="18" style="118" customWidth="1"/>
    <col min="5126" max="5126" width="16.85546875" style="118" customWidth="1"/>
    <col min="5127" max="5132" width="8.42578125" style="118" customWidth="1"/>
    <col min="5133" max="5376" width="8.42578125" style="118"/>
    <col min="5377" max="5377" width="15.5703125" style="118" customWidth="1"/>
    <col min="5378" max="5378" width="66.42578125" style="118" customWidth="1"/>
    <col min="5379" max="5379" width="14.85546875" style="118" customWidth="1"/>
    <col min="5380" max="5380" width="17.7109375" style="118" customWidth="1"/>
    <col min="5381" max="5381" width="18" style="118" customWidth="1"/>
    <col min="5382" max="5382" width="16.85546875" style="118" customWidth="1"/>
    <col min="5383" max="5388" width="8.42578125" style="118" customWidth="1"/>
    <col min="5389" max="5632" width="8.42578125" style="118"/>
    <col min="5633" max="5633" width="15.5703125" style="118" customWidth="1"/>
    <col min="5634" max="5634" width="66.42578125" style="118" customWidth="1"/>
    <col min="5635" max="5635" width="14.85546875" style="118" customWidth="1"/>
    <col min="5636" max="5636" width="17.7109375" style="118" customWidth="1"/>
    <col min="5637" max="5637" width="18" style="118" customWidth="1"/>
    <col min="5638" max="5638" width="16.85546875" style="118" customWidth="1"/>
    <col min="5639" max="5644" width="8.42578125" style="118" customWidth="1"/>
    <col min="5645" max="5888" width="8.42578125" style="118"/>
    <col min="5889" max="5889" width="15.5703125" style="118" customWidth="1"/>
    <col min="5890" max="5890" width="66.42578125" style="118" customWidth="1"/>
    <col min="5891" max="5891" width="14.85546875" style="118" customWidth="1"/>
    <col min="5892" max="5892" width="17.7109375" style="118" customWidth="1"/>
    <col min="5893" max="5893" width="18" style="118" customWidth="1"/>
    <col min="5894" max="5894" width="16.85546875" style="118" customWidth="1"/>
    <col min="5895" max="5900" width="8.42578125" style="118" customWidth="1"/>
    <col min="5901" max="6144" width="8.42578125" style="118"/>
    <col min="6145" max="6145" width="15.5703125" style="118" customWidth="1"/>
    <col min="6146" max="6146" width="66.42578125" style="118" customWidth="1"/>
    <col min="6147" max="6147" width="14.85546875" style="118" customWidth="1"/>
    <col min="6148" max="6148" width="17.7109375" style="118" customWidth="1"/>
    <col min="6149" max="6149" width="18" style="118" customWidth="1"/>
    <col min="6150" max="6150" width="16.85546875" style="118" customWidth="1"/>
    <col min="6151" max="6156" width="8.42578125" style="118" customWidth="1"/>
    <col min="6157" max="6400" width="8.42578125" style="118"/>
    <col min="6401" max="6401" width="15.5703125" style="118" customWidth="1"/>
    <col min="6402" max="6402" width="66.42578125" style="118" customWidth="1"/>
    <col min="6403" max="6403" width="14.85546875" style="118" customWidth="1"/>
    <col min="6404" max="6404" width="17.7109375" style="118" customWidth="1"/>
    <col min="6405" max="6405" width="18" style="118" customWidth="1"/>
    <col min="6406" max="6406" width="16.85546875" style="118" customWidth="1"/>
    <col min="6407" max="6412" width="8.42578125" style="118" customWidth="1"/>
    <col min="6413" max="6656" width="8.42578125" style="118"/>
    <col min="6657" max="6657" width="15.5703125" style="118" customWidth="1"/>
    <col min="6658" max="6658" width="66.42578125" style="118" customWidth="1"/>
    <col min="6659" max="6659" width="14.85546875" style="118" customWidth="1"/>
    <col min="6660" max="6660" width="17.7109375" style="118" customWidth="1"/>
    <col min="6661" max="6661" width="18" style="118" customWidth="1"/>
    <col min="6662" max="6662" width="16.85546875" style="118" customWidth="1"/>
    <col min="6663" max="6668" width="8.42578125" style="118" customWidth="1"/>
    <col min="6669" max="6912" width="8.42578125" style="118"/>
    <col min="6913" max="6913" width="15.5703125" style="118" customWidth="1"/>
    <col min="6914" max="6914" width="66.42578125" style="118" customWidth="1"/>
    <col min="6915" max="6915" width="14.85546875" style="118" customWidth="1"/>
    <col min="6916" max="6916" width="17.7109375" style="118" customWidth="1"/>
    <col min="6917" max="6917" width="18" style="118" customWidth="1"/>
    <col min="6918" max="6918" width="16.85546875" style="118" customWidth="1"/>
    <col min="6919" max="6924" width="8.42578125" style="118" customWidth="1"/>
    <col min="6925" max="7168" width="8.42578125" style="118"/>
    <col min="7169" max="7169" width="15.5703125" style="118" customWidth="1"/>
    <col min="7170" max="7170" width="66.42578125" style="118" customWidth="1"/>
    <col min="7171" max="7171" width="14.85546875" style="118" customWidth="1"/>
    <col min="7172" max="7172" width="17.7109375" style="118" customWidth="1"/>
    <col min="7173" max="7173" width="18" style="118" customWidth="1"/>
    <col min="7174" max="7174" width="16.85546875" style="118" customWidth="1"/>
    <col min="7175" max="7180" width="8.42578125" style="118" customWidth="1"/>
    <col min="7181" max="7424" width="8.42578125" style="118"/>
    <col min="7425" max="7425" width="15.5703125" style="118" customWidth="1"/>
    <col min="7426" max="7426" width="66.42578125" style="118" customWidth="1"/>
    <col min="7427" max="7427" width="14.85546875" style="118" customWidth="1"/>
    <col min="7428" max="7428" width="17.7109375" style="118" customWidth="1"/>
    <col min="7429" max="7429" width="18" style="118" customWidth="1"/>
    <col min="7430" max="7430" width="16.85546875" style="118" customWidth="1"/>
    <col min="7431" max="7436" width="8.42578125" style="118" customWidth="1"/>
    <col min="7437" max="7680" width="8.42578125" style="118"/>
    <col min="7681" max="7681" width="15.5703125" style="118" customWidth="1"/>
    <col min="7682" max="7682" width="66.42578125" style="118" customWidth="1"/>
    <col min="7683" max="7683" width="14.85546875" style="118" customWidth="1"/>
    <col min="7684" max="7684" width="17.7109375" style="118" customWidth="1"/>
    <col min="7685" max="7685" width="18" style="118" customWidth="1"/>
    <col min="7686" max="7686" width="16.85546875" style="118" customWidth="1"/>
    <col min="7687" max="7692" width="8.42578125" style="118" customWidth="1"/>
    <col min="7693" max="7936" width="8.42578125" style="118"/>
    <col min="7937" max="7937" width="15.5703125" style="118" customWidth="1"/>
    <col min="7938" max="7938" width="66.42578125" style="118" customWidth="1"/>
    <col min="7939" max="7939" width="14.85546875" style="118" customWidth="1"/>
    <col min="7940" max="7940" width="17.7109375" style="118" customWidth="1"/>
    <col min="7941" max="7941" width="18" style="118" customWidth="1"/>
    <col min="7942" max="7942" width="16.85546875" style="118" customWidth="1"/>
    <col min="7943" max="7948" width="8.42578125" style="118" customWidth="1"/>
    <col min="7949" max="8192" width="8.42578125" style="118"/>
    <col min="8193" max="8193" width="15.5703125" style="118" customWidth="1"/>
    <col min="8194" max="8194" width="66.42578125" style="118" customWidth="1"/>
    <col min="8195" max="8195" width="14.85546875" style="118" customWidth="1"/>
    <col min="8196" max="8196" width="17.7109375" style="118" customWidth="1"/>
    <col min="8197" max="8197" width="18" style="118" customWidth="1"/>
    <col min="8198" max="8198" width="16.85546875" style="118" customWidth="1"/>
    <col min="8199" max="8204" width="8.42578125" style="118" customWidth="1"/>
    <col min="8205" max="8448" width="8.42578125" style="118"/>
    <col min="8449" max="8449" width="15.5703125" style="118" customWidth="1"/>
    <col min="8450" max="8450" width="66.42578125" style="118" customWidth="1"/>
    <col min="8451" max="8451" width="14.85546875" style="118" customWidth="1"/>
    <col min="8452" max="8452" width="17.7109375" style="118" customWidth="1"/>
    <col min="8453" max="8453" width="18" style="118" customWidth="1"/>
    <col min="8454" max="8454" width="16.85546875" style="118" customWidth="1"/>
    <col min="8455" max="8460" width="8.42578125" style="118" customWidth="1"/>
    <col min="8461" max="8704" width="8.42578125" style="118"/>
    <col min="8705" max="8705" width="15.5703125" style="118" customWidth="1"/>
    <col min="8706" max="8706" width="66.42578125" style="118" customWidth="1"/>
    <col min="8707" max="8707" width="14.85546875" style="118" customWidth="1"/>
    <col min="8708" max="8708" width="17.7109375" style="118" customWidth="1"/>
    <col min="8709" max="8709" width="18" style="118" customWidth="1"/>
    <col min="8710" max="8710" width="16.85546875" style="118" customWidth="1"/>
    <col min="8711" max="8716" width="8.42578125" style="118" customWidth="1"/>
    <col min="8717" max="8960" width="8.42578125" style="118"/>
    <col min="8961" max="8961" width="15.5703125" style="118" customWidth="1"/>
    <col min="8962" max="8962" width="66.42578125" style="118" customWidth="1"/>
    <col min="8963" max="8963" width="14.85546875" style="118" customWidth="1"/>
    <col min="8964" max="8964" width="17.7109375" style="118" customWidth="1"/>
    <col min="8965" max="8965" width="18" style="118" customWidth="1"/>
    <col min="8966" max="8966" width="16.85546875" style="118" customWidth="1"/>
    <col min="8967" max="8972" width="8.42578125" style="118" customWidth="1"/>
    <col min="8973" max="9216" width="8.42578125" style="118"/>
    <col min="9217" max="9217" width="15.5703125" style="118" customWidth="1"/>
    <col min="9218" max="9218" width="66.42578125" style="118" customWidth="1"/>
    <col min="9219" max="9219" width="14.85546875" style="118" customWidth="1"/>
    <col min="9220" max="9220" width="17.7109375" style="118" customWidth="1"/>
    <col min="9221" max="9221" width="18" style="118" customWidth="1"/>
    <col min="9222" max="9222" width="16.85546875" style="118" customWidth="1"/>
    <col min="9223" max="9228" width="8.42578125" style="118" customWidth="1"/>
    <col min="9229" max="9472" width="8.42578125" style="118"/>
    <col min="9473" max="9473" width="15.5703125" style="118" customWidth="1"/>
    <col min="9474" max="9474" width="66.42578125" style="118" customWidth="1"/>
    <col min="9475" max="9475" width="14.85546875" style="118" customWidth="1"/>
    <col min="9476" max="9476" width="17.7109375" style="118" customWidth="1"/>
    <col min="9477" max="9477" width="18" style="118" customWidth="1"/>
    <col min="9478" max="9478" width="16.85546875" style="118" customWidth="1"/>
    <col min="9479" max="9484" width="8.42578125" style="118" customWidth="1"/>
    <col min="9485" max="9728" width="8.42578125" style="118"/>
    <col min="9729" max="9729" width="15.5703125" style="118" customWidth="1"/>
    <col min="9730" max="9730" width="66.42578125" style="118" customWidth="1"/>
    <col min="9731" max="9731" width="14.85546875" style="118" customWidth="1"/>
    <col min="9732" max="9732" width="17.7109375" style="118" customWidth="1"/>
    <col min="9733" max="9733" width="18" style="118" customWidth="1"/>
    <col min="9734" max="9734" width="16.85546875" style="118" customWidth="1"/>
    <col min="9735" max="9740" width="8.42578125" style="118" customWidth="1"/>
    <col min="9741" max="9984" width="8.42578125" style="118"/>
    <col min="9985" max="9985" width="15.5703125" style="118" customWidth="1"/>
    <col min="9986" max="9986" width="66.42578125" style="118" customWidth="1"/>
    <col min="9987" max="9987" width="14.85546875" style="118" customWidth="1"/>
    <col min="9988" max="9988" width="17.7109375" style="118" customWidth="1"/>
    <col min="9989" max="9989" width="18" style="118" customWidth="1"/>
    <col min="9990" max="9990" width="16.85546875" style="118" customWidth="1"/>
    <col min="9991" max="9996" width="8.42578125" style="118" customWidth="1"/>
    <col min="9997" max="10240" width="8.42578125" style="118"/>
    <col min="10241" max="10241" width="15.5703125" style="118" customWidth="1"/>
    <col min="10242" max="10242" width="66.42578125" style="118" customWidth="1"/>
    <col min="10243" max="10243" width="14.85546875" style="118" customWidth="1"/>
    <col min="10244" max="10244" width="17.7109375" style="118" customWidth="1"/>
    <col min="10245" max="10245" width="18" style="118" customWidth="1"/>
    <col min="10246" max="10246" width="16.85546875" style="118" customWidth="1"/>
    <col min="10247" max="10252" width="8.42578125" style="118" customWidth="1"/>
    <col min="10253" max="10496" width="8.42578125" style="118"/>
    <col min="10497" max="10497" width="15.5703125" style="118" customWidth="1"/>
    <col min="10498" max="10498" width="66.42578125" style="118" customWidth="1"/>
    <col min="10499" max="10499" width="14.85546875" style="118" customWidth="1"/>
    <col min="10500" max="10500" width="17.7109375" style="118" customWidth="1"/>
    <col min="10501" max="10501" width="18" style="118" customWidth="1"/>
    <col min="10502" max="10502" width="16.85546875" style="118" customWidth="1"/>
    <col min="10503" max="10508" width="8.42578125" style="118" customWidth="1"/>
    <col min="10509" max="10752" width="8.42578125" style="118"/>
    <col min="10753" max="10753" width="15.5703125" style="118" customWidth="1"/>
    <col min="10754" max="10754" width="66.42578125" style="118" customWidth="1"/>
    <col min="10755" max="10755" width="14.85546875" style="118" customWidth="1"/>
    <col min="10756" max="10756" width="17.7109375" style="118" customWidth="1"/>
    <col min="10757" max="10757" width="18" style="118" customWidth="1"/>
    <col min="10758" max="10758" width="16.85546875" style="118" customWidth="1"/>
    <col min="10759" max="10764" width="8.42578125" style="118" customWidth="1"/>
    <col min="10765" max="11008" width="8.42578125" style="118"/>
    <col min="11009" max="11009" width="15.5703125" style="118" customWidth="1"/>
    <col min="11010" max="11010" width="66.42578125" style="118" customWidth="1"/>
    <col min="11011" max="11011" width="14.85546875" style="118" customWidth="1"/>
    <col min="11012" max="11012" width="17.7109375" style="118" customWidth="1"/>
    <col min="11013" max="11013" width="18" style="118" customWidth="1"/>
    <col min="11014" max="11014" width="16.85546875" style="118" customWidth="1"/>
    <col min="11015" max="11020" width="8.42578125" style="118" customWidth="1"/>
    <col min="11021" max="11264" width="8.42578125" style="118"/>
    <col min="11265" max="11265" width="15.5703125" style="118" customWidth="1"/>
    <col min="11266" max="11266" width="66.42578125" style="118" customWidth="1"/>
    <col min="11267" max="11267" width="14.85546875" style="118" customWidth="1"/>
    <col min="11268" max="11268" width="17.7109375" style="118" customWidth="1"/>
    <col min="11269" max="11269" width="18" style="118" customWidth="1"/>
    <col min="11270" max="11270" width="16.85546875" style="118" customWidth="1"/>
    <col min="11271" max="11276" width="8.42578125" style="118" customWidth="1"/>
    <col min="11277" max="11520" width="8.42578125" style="118"/>
    <col min="11521" max="11521" width="15.5703125" style="118" customWidth="1"/>
    <col min="11522" max="11522" width="66.42578125" style="118" customWidth="1"/>
    <col min="11523" max="11523" width="14.85546875" style="118" customWidth="1"/>
    <col min="11524" max="11524" width="17.7109375" style="118" customWidth="1"/>
    <col min="11525" max="11525" width="18" style="118" customWidth="1"/>
    <col min="11526" max="11526" width="16.85546875" style="118" customWidth="1"/>
    <col min="11527" max="11532" width="8.42578125" style="118" customWidth="1"/>
    <col min="11533" max="11776" width="8.42578125" style="118"/>
    <col min="11777" max="11777" width="15.5703125" style="118" customWidth="1"/>
    <col min="11778" max="11778" width="66.42578125" style="118" customWidth="1"/>
    <col min="11779" max="11779" width="14.85546875" style="118" customWidth="1"/>
    <col min="11780" max="11780" width="17.7109375" style="118" customWidth="1"/>
    <col min="11781" max="11781" width="18" style="118" customWidth="1"/>
    <col min="11782" max="11782" width="16.85546875" style="118" customWidth="1"/>
    <col min="11783" max="11788" width="8.42578125" style="118" customWidth="1"/>
    <col min="11789" max="12032" width="8.42578125" style="118"/>
    <col min="12033" max="12033" width="15.5703125" style="118" customWidth="1"/>
    <col min="12034" max="12034" width="66.42578125" style="118" customWidth="1"/>
    <col min="12035" max="12035" width="14.85546875" style="118" customWidth="1"/>
    <col min="12036" max="12036" width="17.7109375" style="118" customWidth="1"/>
    <col min="12037" max="12037" width="18" style="118" customWidth="1"/>
    <col min="12038" max="12038" width="16.85546875" style="118" customWidth="1"/>
    <col min="12039" max="12044" width="8.42578125" style="118" customWidth="1"/>
    <col min="12045" max="12288" width="8.42578125" style="118"/>
    <col min="12289" max="12289" width="15.5703125" style="118" customWidth="1"/>
    <col min="12290" max="12290" width="66.42578125" style="118" customWidth="1"/>
    <col min="12291" max="12291" width="14.85546875" style="118" customWidth="1"/>
    <col min="12292" max="12292" width="17.7109375" style="118" customWidth="1"/>
    <col min="12293" max="12293" width="18" style="118" customWidth="1"/>
    <col min="12294" max="12294" width="16.85546875" style="118" customWidth="1"/>
    <col min="12295" max="12300" width="8.42578125" style="118" customWidth="1"/>
    <col min="12301" max="12544" width="8.42578125" style="118"/>
    <col min="12545" max="12545" width="15.5703125" style="118" customWidth="1"/>
    <col min="12546" max="12546" width="66.42578125" style="118" customWidth="1"/>
    <col min="12547" max="12547" width="14.85546875" style="118" customWidth="1"/>
    <col min="12548" max="12548" width="17.7109375" style="118" customWidth="1"/>
    <col min="12549" max="12549" width="18" style="118" customWidth="1"/>
    <col min="12550" max="12550" width="16.85546875" style="118" customWidth="1"/>
    <col min="12551" max="12556" width="8.42578125" style="118" customWidth="1"/>
    <col min="12557" max="12800" width="8.42578125" style="118"/>
    <col min="12801" max="12801" width="15.5703125" style="118" customWidth="1"/>
    <col min="12802" max="12802" width="66.42578125" style="118" customWidth="1"/>
    <col min="12803" max="12803" width="14.85546875" style="118" customWidth="1"/>
    <col min="12804" max="12804" width="17.7109375" style="118" customWidth="1"/>
    <col min="12805" max="12805" width="18" style="118" customWidth="1"/>
    <col min="12806" max="12806" width="16.85546875" style="118" customWidth="1"/>
    <col min="12807" max="12812" width="8.42578125" style="118" customWidth="1"/>
    <col min="12813" max="13056" width="8.42578125" style="118"/>
    <col min="13057" max="13057" width="15.5703125" style="118" customWidth="1"/>
    <col min="13058" max="13058" width="66.42578125" style="118" customWidth="1"/>
    <col min="13059" max="13059" width="14.85546875" style="118" customWidth="1"/>
    <col min="13060" max="13060" width="17.7109375" style="118" customWidth="1"/>
    <col min="13061" max="13061" width="18" style="118" customWidth="1"/>
    <col min="13062" max="13062" width="16.85546875" style="118" customWidth="1"/>
    <col min="13063" max="13068" width="8.42578125" style="118" customWidth="1"/>
    <col min="13069" max="13312" width="8.42578125" style="118"/>
    <col min="13313" max="13313" width="15.5703125" style="118" customWidth="1"/>
    <col min="13314" max="13314" width="66.42578125" style="118" customWidth="1"/>
    <col min="13315" max="13315" width="14.85546875" style="118" customWidth="1"/>
    <col min="13316" max="13316" width="17.7109375" style="118" customWidth="1"/>
    <col min="13317" max="13317" width="18" style="118" customWidth="1"/>
    <col min="13318" max="13318" width="16.85546875" style="118" customWidth="1"/>
    <col min="13319" max="13324" width="8.42578125" style="118" customWidth="1"/>
    <col min="13325" max="13568" width="8.42578125" style="118"/>
    <col min="13569" max="13569" width="15.5703125" style="118" customWidth="1"/>
    <col min="13570" max="13570" width="66.42578125" style="118" customWidth="1"/>
    <col min="13571" max="13571" width="14.85546875" style="118" customWidth="1"/>
    <col min="13572" max="13572" width="17.7109375" style="118" customWidth="1"/>
    <col min="13573" max="13573" width="18" style="118" customWidth="1"/>
    <col min="13574" max="13574" width="16.85546875" style="118" customWidth="1"/>
    <col min="13575" max="13580" width="8.42578125" style="118" customWidth="1"/>
    <col min="13581" max="13824" width="8.42578125" style="118"/>
    <col min="13825" max="13825" width="15.5703125" style="118" customWidth="1"/>
    <col min="13826" max="13826" width="66.42578125" style="118" customWidth="1"/>
    <col min="13827" max="13827" width="14.85546875" style="118" customWidth="1"/>
    <col min="13828" max="13828" width="17.7109375" style="118" customWidth="1"/>
    <col min="13829" max="13829" width="18" style="118" customWidth="1"/>
    <col min="13830" max="13830" width="16.85546875" style="118" customWidth="1"/>
    <col min="13831" max="13836" width="8.42578125" style="118" customWidth="1"/>
    <col min="13837" max="14080" width="8.42578125" style="118"/>
    <col min="14081" max="14081" width="15.5703125" style="118" customWidth="1"/>
    <col min="14082" max="14082" width="66.42578125" style="118" customWidth="1"/>
    <col min="14083" max="14083" width="14.85546875" style="118" customWidth="1"/>
    <col min="14084" max="14084" width="17.7109375" style="118" customWidth="1"/>
    <col min="14085" max="14085" width="18" style="118" customWidth="1"/>
    <col min="14086" max="14086" width="16.85546875" style="118" customWidth="1"/>
    <col min="14087" max="14092" width="8.42578125" style="118" customWidth="1"/>
    <col min="14093" max="14336" width="8.42578125" style="118"/>
    <col min="14337" max="14337" width="15.5703125" style="118" customWidth="1"/>
    <col min="14338" max="14338" width="66.42578125" style="118" customWidth="1"/>
    <col min="14339" max="14339" width="14.85546875" style="118" customWidth="1"/>
    <col min="14340" max="14340" width="17.7109375" style="118" customWidth="1"/>
    <col min="14341" max="14341" width="18" style="118" customWidth="1"/>
    <col min="14342" max="14342" width="16.85546875" style="118" customWidth="1"/>
    <col min="14343" max="14348" width="8.42578125" style="118" customWidth="1"/>
    <col min="14349" max="14592" width="8.42578125" style="118"/>
    <col min="14593" max="14593" width="15.5703125" style="118" customWidth="1"/>
    <col min="14594" max="14594" width="66.42578125" style="118" customWidth="1"/>
    <col min="14595" max="14595" width="14.85546875" style="118" customWidth="1"/>
    <col min="14596" max="14596" width="17.7109375" style="118" customWidth="1"/>
    <col min="14597" max="14597" width="18" style="118" customWidth="1"/>
    <col min="14598" max="14598" width="16.85546875" style="118" customWidth="1"/>
    <col min="14599" max="14604" width="8.42578125" style="118" customWidth="1"/>
    <col min="14605" max="14848" width="8.42578125" style="118"/>
    <col min="14849" max="14849" width="15.5703125" style="118" customWidth="1"/>
    <col min="14850" max="14850" width="66.42578125" style="118" customWidth="1"/>
    <col min="14851" max="14851" width="14.85546875" style="118" customWidth="1"/>
    <col min="14852" max="14852" width="17.7109375" style="118" customWidth="1"/>
    <col min="14853" max="14853" width="18" style="118" customWidth="1"/>
    <col min="14854" max="14854" width="16.85546875" style="118" customWidth="1"/>
    <col min="14855" max="14860" width="8.42578125" style="118" customWidth="1"/>
    <col min="14861" max="15104" width="8.42578125" style="118"/>
    <col min="15105" max="15105" width="15.5703125" style="118" customWidth="1"/>
    <col min="15106" max="15106" width="66.42578125" style="118" customWidth="1"/>
    <col min="15107" max="15107" width="14.85546875" style="118" customWidth="1"/>
    <col min="15108" max="15108" width="17.7109375" style="118" customWidth="1"/>
    <col min="15109" max="15109" width="18" style="118" customWidth="1"/>
    <col min="15110" max="15110" width="16.85546875" style="118" customWidth="1"/>
    <col min="15111" max="15116" width="8.42578125" style="118" customWidth="1"/>
    <col min="15117" max="15360" width="8.42578125" style="118"/>
    <col min="15361" max="15361" width="15.5703125" style="118" customWidth="1"/>
    <col min="15362" max="15362" width="66.42578125" style="118" customWidth="1"/>
    <col min="15363" max="15363" width="14.85546875" style="118" customWidth="1"/>
    <col min="15364" max="15364" width="17.7109375" style="118" customWidth="1"/>
    <col min="15365" max="15365" width="18" style="118" customWidth="1"/>
    <col min="15366" max="15366" width="16.85546875" style="118" customWidth="1"/>
    <col min="15367" max="15372" width="8.42578125" style="118" customWidth="1"/>
    <col min="15373" max="15616" width="8.42578125" style="118"/>
    <col min="15617" max="15617" width="15.5703125" style="118" customWidth="1"/>
    <col min="15618" max="15618" width="66.42578125" style="118" customWidth="1"/>
    <col min="15619" max="15619" width="14.85546875" style="118" customWidth="1"/>
    <col min="15620" max="15620" width="17.7109375" style="118" customWidth="1"/>
    <col min="15621" max="15621" width="18" style="118" customWidth="1"/>
    <col min="15622" max="15622" width="16.85546875" style="118" customWidth="1"/>
    <col min="15623" max="15628" width="8.42578125" style="118" customWidth="1"/>
    <col min="15629" max="15872" width="8.42578125" style="118"/>
    <col min="15873" max="15873" width="15.5703125" style="118" customWidth="1"/>
    <col min="15874" max="15874" width="66.42578125" style="118" customWidth="1"/>
    <col min="15875" max="15875" width="14.85546875" style="118" customWidth="1"/>
    <col min="15876" max="15876" width="17.7109375" style="118" customWidth="1"/>
    <col min="15877" max="15877" width="18" style="118" customWidth="1"/>
    <col min="15878" max="15878" width="16.85546875" style="118" customWidth="1"/>
    <col min="15879" max="15884" width="8.42578125" style="118" customWidth="1"/>
    <col min="15885" max="16128" width="8.42578125" style="118"/>
    <col min="16129" max="16129" width="15.5703125" style="118" customWidth="1"/>
    <col min="16130" max="16130" width="66.42578125" style="118" customWidth="1"/>
    <col min="16131" max="16131" width="14.85546875" style="118" customWidth="1"/>
    <col min="16132" max="16132" width="17.7109375" style="118" customWidth="1"/>
    <col min="16133" max="16133" width="18" style="118" customWidth="1"/>
    <col min="16134" max="16134" width="16.85546875" style="118" customWidth="1"/>
    <col min="16135" max="16140" width="8.42578125" style="118" customWidth="1"/>
    <col min="16141" max="16384" width="8.42578125" style="118"/>
  </cols>
  <sheetData>
    <row r="1" spans="1:12" ht="12.75" customHeight="1" x14ac:dyDescent="0.2">
      <c r="E1" s="405" t="s">
        <v>727</v>
      </c>
      <c r="F1" s="118"/>
      <c r="G1" s="405"/>
      <c r="H1" s="405"/>
    </row>
    <row r="2" spans="1:12" ht="12.75" customHeight="1" x14ac:dyDescent="0.2">
      <c r="E2" s="404" t="s">
        <v>736</v>
      </c>
      <c r="F2" s="404"/>
      <c r="G2" s="404"/>
      <c r="H2" s="118"/>
    </row>
    <row r="3" spans="1:12" ht="13.5" customHeight="1" x14ac:dyDescent="0.2">
      <c r="E3" s="404" t="s">
        <v>686</v>
      </c>
      <c r="F3" s="404"/>
      <c r="G3" s="404"/>
      <c r="H3" s="118"/>
    </row>
    <row r="4" spans="1:12" ht="17.25" customHeight="1" x14ac:dyDescent="0.2">
      <c r="E4" s="404" t="s">
        <v>898</v>
      </c>
      <c r="F4" s="406"/>
      <c r="G4" s="406"/>
      <c r="H4" s="406"/>
    </row>
    <row r="5" spans="1:12" ht="48" customHeight="1" x14ac:dyDescent="0.2">
      <c r="A5" s="571" t="s">
        <v>737</v>
      </c>
      <c r="B5" s="571"/>
      <c r="C5" s="571"/>
      <c r="D5" s="571"/>
      <c r="E5" s="571"/>
      <c r="F5" s="571"/>
    </row>
    <row r="6" spans="1:12" ht="25.5" customHeight="1" x14ac:dyDescent="0.2">
      <c r="A6" s="426" t="s">
        <v>739</v>
      </c>
      <c r="B6" s="408"/>
      <c r="C6" s="408"/>
      <c r="D6" s="408"/>
      <c r="E6" s="408"/>
      <c r="F6" s="408"/>
    </row>
    <row r="7" spans="1:12" ht="14.25" customHeight="1" x14ac:dyDescent="0.2">
      <c r="A7" s="427" t="s">
        <v>738</v>
      </c>
      <c r="B7" s="409"/>
      <c r="C7" s="409"/>
      <c r="D7" s="409"/>
      <c r="E7" s="409"/>
      <c r="F7" s="409"/>
    </row>
    <row r="8" spans="1:12" ht="16.5" customHeight="1" x14ac:dyDescent="0.2">
      <c r="A8" s="425"/>
      <c r="B8" s="119"/>
      <c r="C8" s="119"/>
      <c r="D8" s="119"/>
      <c r="E8" s="119"/>
      <c r="F8" s="488" t="s">
        <v>740</v>
      </c>
    </row>
    <row r="9" spans="1:12" s="121" customFormat="1" ht="24.75" customHeight="1" x14ac:dyDescent="0.2">
      <c r="A9" s="572" t="s">
        <v>442</v>
      </c>
      <c r="B9" s="572" t="s">
        <v>443</v>
      </c>
      <c r="C9" s="572" t="s">
        <v>275</v>
      </c>
      <c r="D9" s="572" t="s">
        <v>274</v>
      </c>
      <c r="E9" s="572" t="s">
        <v>273</v>
      </c>
      <c r="F9" s="572"/>
      <c r="G9" s="120"/>
      <c r="H9" s="120"/>
      <c r="I9" s="120"/>
      <c r="J9" s="120"/>
      <c r="K9" s="120"/>
      <c r="L9" s="120"/>
    </row>
    <row r="10" spans="1:12" s="121" customFormat="1" ht="38.25" customHeight="1" x14ac:dyDescent="0.2">
      <c r="A10" s="572"/>
      <c r="B10" s="572"/>
      <c r="C10" s="572"/>
      <c r="D10" s="572"/>
      <c r="E10" s="480" t="s">
        <v>272</v>
      </c>
      <c r="F10" s="480" t="s">
        <v>444</v>
      </c>
      <c r="G10" s="120"/>
      <c r="H10" s="120"/>
      <c r="I10" s="120"/>
      <c r="J10" s="120"/>
      <c r="K10" s="120"/>
      <c r="L10" s="120"/>
    </row>
    <row r="11" spans="1:12" s="121" customFormat="1" ht="13.5" customHeight="1" x14ac:dyDescent="0.2">
      <c r="A11" s="122">
        <v>1</v>
      </c>
      <c r="B11" s="122">
        <v>2</v>
      </c>
      <c r="C11" s="123">
        <v>3</v>
      </c>
      <c r="D11" s="122">
        <v>4</v>
      </c>
      <c r="E11" s="123">
        <v>5</v>
      </c>
      <c r="F11" s="123">
        <v>6</v>
      </c>
      <c r="G11" s="120"/>
      <c r="H11" s="120"/>
      <c r="I11" s="120"/>
      <c r="J11" s="120"/>
      <c r="K11" s="120"/>
      <c r="L11" s="120"/>
    </row>
    <row r="12" spans="1:12" s="124" customFormat="1" ht="26.25" customHeight="1" x14ac:dyDescent="0.2">
      <c r="A12" s="573" t="s">
        <v>445</v>
      </c>
      <c r="B12" s="574"/>
      <c r="C12" s="574"/>
      <c r="D12" s="574"/>
      <c r="E12" s="574"/>
      <c r="F12" s="575"/>
      <c r="G12" s="2"/>
      <c r="H12" s="2"/>
      <c r="I12" s="2"/>
      <c r="J12" s="2"/>
      <c r="K12" s="2"/>
      <c r="L12" s="2"/>
    </row>
    <row r="13" spans="1:12" s="129" customFormat="1" ht="24" customHeight="1" x14ac:dyDescent="0.25">
      <c r="A13" s="158" t="s">
        <v>446</v>
      </c>
      <c r="B13" s="159" t="s">
        <v>447</v>
      </c>
      <c r="C13" s="358">
        <f>D13+E13</f>
        <v>0</v>
      </c>
      <c r="D13" s="358">
        <f>D22+D17</f>
        <v>-53241060</v>
      </c>
      <c r="E13" s="358">
        <f>E17</f>
        <v>53241060</v>
      </c>
      <c r="F13" s="358">
        <f>F17</f>
        <v>53241060</v>
      </c>
      <c r="G13" s="128"/>
      <c r="H13" s="128"/>
      <c r="I13" s="128"/>
      <c r="J13" s="128"/>
      <c r="K13" s="128"/>
      <c r="L13" s="128"/>
    </row>
    <row r="14" spans="1:12" s="129" customFormat="1" ht="36" hidden="1" customHeight="1" x14ac:dyDescent="0.25">
      <c r="A14" s="130" t="s">
        <v>448</v>
      </c>
      <c r="B14" s="131" t="s">
        <v>449</v>
      </c>
      <c r="C14" s="281">
        <f>D14+E14</f>
        <v>0</v>
      </c>
      <c r="D14" s="133">
        <f>D15+D16</f>
        <v>0</v>
      </c>
      <c r="E14" s="133">
        <f>E15+E16</f>
        <v>0</v>
      </c>
      <c r="F14" s="133">
        <f>F15+F16</f>
        <v>0</v>
      </c>
      <c r="G14" s="128"/>
      <c r="H14" s="128"/>
      <c r="I14" s="128"/>
      <c r="J14" s="128"/>
      <c r="K14" s="128"/>
      <c r="L14" s="128"/>
    </row>
    <row r="15" spans="1:12" s="129" customFormat="1" ht="21.75" hidden="1" customHeight="1" x14ac:dyDescent="0.25">
      <c r="A15" s="134" t="s">
        <v>450</v>
      </c>
      <c r="B15" s="135" t="s">
        <v>451</v>
      </c>
      <c r="C15" s="132">
        <f>D15+E15</f>
        <v>0</v>
      </c>
      <c r="D15" s="133"/>
      <c r="E15" s="132"/>
      <c r="F15" s="132"/>
      <c r="G15" s="128"/>
      <c r="H15" s="128"/>
      <c r="I15" s="128"/>
      <c r="J15" s="128"/>
      <c r="K15" s="128"/>
      <c r="L15" s="128"/>
    </row>
    <row r="16" spans="1:12" s="129" customFormat="1" ht="20.25" hidden="1" customHeight="1" x14ac:dyDescent="0.25">
      <c r="A16" s="134" t="s">
        <v>452</v>
      </c>
      <c r="B16" s="135" t="s">
        <v>453</v>
      </c>
      <c r="C16" s="132">
        <f>D16+E16</f>
        <v>0</v>
      </c>
      <c r="D16" s="133"/>
      <c r="E16" s="132"/>
      <c r="F16" s="132"/>
      <c r="G16" s="128"/>
      <c r="H16" s="128"/>
      <c r="I16" s="128"/>
      <c r="J16" s="128"/>
      <c r="K16" s="128"/>
      <c r="L16" s="128"/>
    </row>
    <row r="17" spans="1:12" s="137" customFormat="1" ht="33" customHeight="1" x14ac:dyDescent="0.25">
      <c r="A17" s="130" t="s">
        <v>454</v>
      </c>
      <c r="B17" s="131" t="s">
        <v>455</v>
      </c>
      <c r="C17" s="136">
        <f t="shared" ref="C17:C42" si="0">D17+E17</f>
        <v>0</v>
      </c>
      <c r="D17" s="136">
        <f>D20+D18</f>
        <v>-53241060</v>
      </c>
      <c r="E17" s="136">
        <f>E20+E18-E19</f>
        <v>53241060</v>
      </c>
      <c r="F17" s="136">
        <f>F20+F18-F19</f>
        <v>53241060</v>
      </c>
      <c r="G17" s="128"/>
      <c r="H17" s="128"/>
      <c r="I17" s="128"/>
      <c r="J17" s="128"/>
      <c r="K17" s="128"/>
      <c r="L17" s="128"/>
    </row>
    <row r="18" spans="1:12" s="137" customFormat="1" ht="21" hidden="1" customHeight="1" x14ac:dyDescent="0.25">
      <c r="A18" s="134" t="s">
        <v>456</v>
      </c>
      <c r="B18" s="135" t="s">
        <v>457</v>
      </c>
      <c r="C18" s="132">
        <f t="shared" si="0"/>
        <v>0</v>
      </c>
      <c r="D18" s="132"/>
      <c r="E18" s="132"/>
      <c r="F18" s="132"/>
      <c r="G18" s="128"/>
      <c r="H18" s="128"/>
      <c r="I18" s="128"/>
      <c r="J18" s="128"/>
      <c r="K18" s="128"/>
      <c r="L18" s="128"/>
    </row>
    <row r="19" spans="1:12" s="137" customFormat="1" ht="20.25" hidden="1" customHeight="1" x14ac:dyDescent="0.25">
      <c r="A19" s="134" t="s">
        <v>458</v>
      </c>
      <c r="B19" s="135" t="s">
        <v>459</v>
      </c>
      <c r="C19" s="132">
        <f t="shared" si="0"/>
        <v>0</v>
      </c>
      <c r="D19" s="132"/>
      <c r="E19" s="132"/>
      <c r="F19" s="132"/>
      <c r="G19" s="128"/>
      <c r="H19" s="128"/>
      <c r="I19" s="128"/>
      <c r="J19" s="128"/>
      <c r="K19" s="128"/>
      <c r="L19" s="128"/>
    </row>
    <row r="20" spans="1:12" s="137" customFormat="1" ht="36" customHeight="1" x14ac:dyDescent="0.25">
      <c r="A20" s="134" t="s">
        <v>460</v>
      </c>
      <c r="B20" s="135" t="s">
        <v>461</v>
      </c>
      <c r="C20" s="132">
        <f>D20+E20</f>
        <v>0</v>
      </c>
      <c r="D20" s="132">
        <f>-53053800-187260</f>
        <v>-53241060</v>
      </c>
      <c r="E20" s="132">
        <f>53053800+187260</f>
        <v>53241060</v>
      </c>
      <c r="F20" s="132">
        <f>53053800+187260</f>
        <v>53241060</v>
      </c>
      <c r="G20" s="128"/>
      <c r="H20" s="128"/>
      <c r="I20" s="128"/>
      <c r="J20" s="128"/>
      <c r="K20" s="128"/>
      <c r="L20" s="128"/>
    </row>
    <row r="21" spans="1:12" s="137" customFormat="1" ht="26.25" hidden="1" customHeight="1" x14ac:dyDescent="0.25">
      <c r="A21" s="125" t="s">
        <v>462</v>
      </c>
      <c r="B21" s="126" t="s">
        <v>463</v>
      </c>
      <c r="C21" s="127">
        <f t="shared" si="0"/>
        <v>0</v>
      </c>
      <c r="D21" s="360">
        <v>0</v>
      </c>
      <c r="E21" s="127">
        <f>E22+E23</f>
        <v>0</v>
      </c>
      <c r="F21" s="127">
        <f>F22+F23</f>
        <v>0</v>
      </c>
      <c r="G21" s="128"/>
      <c r="H21" s="128"/>
      <c r="I21" s="128"/>
      <c r="J21" s="128"/>
      <c r="K21" s="128"/>
      <c r="L21" s="128"/>
    </row>
    <row r="22" spans="1:12" s="137" customFormat="1" ht="21.75" hidden="1" customHeight="1" x14ac:dyDescent="0.25">
      <c r="A22" s="130" t="s">
        <v>464</v>
      </c>
      <c r="B22" s="131" t="s">
        <v>465</v>
      </c>
      <c r="C22" s="136">
        <f t="shared" si="0"/>
        <v>0</v>
      </c>
      <c r="D22" s="138">
        <f>D23+D24</f>
        <v>0</v>
      </c>
      <c r="E22" s="136">
        <f>E23+E24</f>
        <v>0</v>
      </c>
      <c r="F22" s="136">
        <f>F23+F24</f>
        <v>0</v>
      </c>
      <c r="G22" s="128"/>
      <c r="H22" s="128"/>
      <c r="I22" s="128"/>
      <c r="J22" s="128"/>
      <c r="K22" s="128"/>
      <c r="L22" s="128"/>
    </row>
    <row r="23" spans="1:12" s="137" customFormat="1" ht="21.75" hidden="1" customHeight="1" x14ac:dyDescent="0.25">
      <c r="A23" s="139" t="s">
        <v>466</v>
      </c>
      <c r="B23" s="140" t="s">
        <v>467</v>
      </c>
      <c r="C23" s="133">
        <f t="shared" si="0"/>
        <v>0</v>
      </c>
      <c r="D23" s="132"/>
      <c r="E23" s="132"/>
      <c r="F23" s="132"/>
      <c r="G23" s="128"/>
      <c r="H23" s="128"/>
      <c r="I23" s="128"/>
      <c r="J23" s="128"/>
      <c r="K23" s="128"/>
      <c r="L23" s="128"/>
    </row>
    <row r="24" spans="1:12" s="137" customFormat="1" ht="21" hidden="1" customHeight="1" x14ac:dyDescent="0.25">
      <c r="A24" s="134" t="s">
        <v>468</v>
      </c>
      <c r="B24" s="135" t="s">
        <v>469</v>
      </c>
      <c r="C24" s="132">
        <f t="shared" si="0"/>
        <v>0</v>
      </c>
      <c r="D24" s="132"/>
      <c r="E24" s="132"/>
      <c r="F24" s="132"/>
      <c r="G24" s="128"/>
      <c r="H24" s="128"/>
      <c r="I24" s="128"/>
      <c r="J24" s="128"/>
      <c r="K24" s="128"/>
      <c r="L24" s="128"/>
    </row>
    <row r="25" spans="1:12" s="129" customFormat="1" ht="27" customHeight="1" x14ac:dyDescent="0.25">
      <c r="A25" s="160" t="s">
        <v>440</v>
      </c>
      <c r="B25" s="161" t="s">
        <v>470</v>
      </c>
      <c r="C25" s="359">
        <f>C21+C13</f>
        <v>0</v>
      </c>
      <c r="D25" s="359">
        <f>D21+D13</f>
        <v>-53241060</v>
      </c>
      <c r="E25" s="359">
        <f>E21+E13</f>
        <v>53241060</v>
      </c>
      <c r="F25" s="359">
        <f>F21+F13</f>
        <v>53241060</v>
      </c>
      <c r="G25" s="128"/>
      <c r="H25" s="128"/>
      <c r="I25" s="128"/>
      <c r="J25" s="128"/>
      <c r="K25" s="128"/>
      <c r="L25" s="128"/>
    </row>
    <row r="26" spans="1:12" s="137" customFormat="1" ht="28.15" customHeight="1" x14ac:dyDescent="0.25">
      <c r="A26" s="576" t="s">
        <v>471</v>
      </c>
      <c r="B26" s="577"/>
      <c r="C26" s="577"/>
      <c r="D26" s="577"/>
      <c r="E26" s="577"/>
      <c r="F26" s="578"/>
      <c r="G26" s="128"/>
      <c r="H26" s="128"/>
      <c r="I26" s="128"/>
      <c r="J26" s="128"/>
      <c r="K26" s="128"/>
      <c r="L26" s="128"/>
    </row>
    <row r="27" spans="1:12" s="137" customFormat="1" ht="26.25" hidden="1" customHeight="1" x14ac:dyDescent="0.25">
      <c r="A27" s="125" t="s">
        <v>472</v>
      </c>
      <c r="B27" s="126" t="s">
        <v>473</v>
      </c>
      <c r="C27" s="127">
        <f t="shared" si="0"/>
        <v>0</v>
      </c>
      <c r="D27" s="127">
        <f>SUM(D33)</f>
        <v>0</v>
      </c>
      <c r="E27" s="127">
        <f>SUM(E33)</f>
        <v>0</v>
      </c>
      <c r="F27" s="127">
        <f>SUM(F33)</f>
        <v>0</v>
      </c>
      <c r="G27" s="128"/>
      <c r="H27" s="128"/>
      <c r="I27" s="128"/>
      <c r="J27" s="128"/>
      <c r="K27" s="128"/>
      <c r="L27" s="128"/>
    </row>
    <row r="28" spans="1:12" s="144" customFormat="1" ht="17.25" hidden="1" customHeight="1" x14ac:dyDescent="0.25">
      <c r="A28" s="141" t="s">
        <v>474</v>
      </c>
      <c r="B28" s="142" t="s">
        <v>475</v>
      </c>
      <c r="C28" s="133">
        <f t="shared" si="0"/>
        <v>0</v>
      </c>
      <c r="D28" s="132">
        <f t="shared" ref="D28:F29" si="1">D29</f>
        <v>0</v>
      </c>
      <c r="E28" s="132">
        <f t="shared" si="1"/>
        <v>0</v>
      </c>
      <c r="F28" s="132">
        <f t="shared" si="1"/>
        <v>0</v>
      </c>
      <c r="G28" s="143"/>
      <c r="H28" s="143"/>
      <c r="I28" s="143"/>
      <c r="J28" s="143"/>
      <c r="K28" s="143"/>
      <c r="L28" s="143"/>
    </row>
    <row r="29" spans="1:12" s="137" customFormat="1" ht="21.75" hidden="1" customHeight="1" x14ac:dyDescent="0.25">
      <c r="A29" s="145" t="s">
        <v>476</v>
      </c>
      <c r="B29" s="146" t="s">
        <v>477</v>
      </c>
      <c r="C29" s="133">
        <f t="shared" si="0"/>
        <v>0</v>
      </c>
      <c r="D29" s="132">
        <f t="shared" si="1"/>
        <v>0</v>
      </c>
      <c r="E29" s="132">
        <f t="shared" si="1"/>
        <v>0</v>
      </c>
      <c r="F29" s="132">
        <f t="shared" si="1"/>
        <v>0</v>
      </c>
      <c r="G29" s="128"/>
      <c r="H29" s="128"/>
      <c r="I29" s="128"/>
      <c r="J29" s="128"/>
      <c r="K29" s="128"/>
      <c r="L29" s="128"/>
    </row>
    <row r="30" spans="1:12" s="137" customFormat="1" ht="21" hidden="1" customHeight="1" x14ac:dyDescent="0.25">
      <c r="A30" s="134" t="s">
        <v>478</v>
      </c>
      <c r="B30" s="135" t="s">
        <v>479</v>
      </c>
      <c r="C30" s="133">
        <f t="shared" si="0"/>
        <v>0</v>
      </c>
      <c r="D30" s="132"/>
      <c r="E30" s="132"/>
      <c r="F30" s="132"/>
      <c r="G30" s="128"/>
      <c r="H30" s="128"/>
      <c r="I30" s="128"/>
      <c r="J30" s="128"/>
      <c r="K30" s="128"/>
      <c r="L30" s="128"/>
    </row>
    <row r="31" spans="1:12" ht="24.75" hidden="1" customHeight="1" x14ac:dyDescent="0.2">
      <c r="A31" s="130" t="s">
        <v>480</v>
      </c>
      <c r="B31" s="131" t="s">
        <v>481</v>
      </c>
      <c r="C31" s="136">
        <f>C32</f>
        <v>0</v>
      </c>
      <c r="D31" s="136">
        <f>D33</f>
        <v>0</v>
      </c>
      <c r="E31" s="136">
        <f>E32</f>
        <v>0</v>
      </c>
      <c r="F31" s="136">
        <f>F32</f>
        <v>0</v>
      </c>
    </row>
    <row r="32" spans="1:12" ht="21" hidden="1" customHeight="1" x14ac:dyDescent="0.2">
      <c r="A32" s="145" t="s">
        <v>482</v>
      </c>
      <c r="B32" s="146" t="s">
        <v>483</v>
      </c>
      <c r="C32" s="138">
        <f>C33</f>
        <v>0</v>
      </c>
      <c r="D32" s="138">
        <f>D33</f>
        <v>0</v>
      </c>
      <c r="E32" s="138"/>
      <c r="F32" s="138"/>
    </row>
    <row r="33" spans="1:12" ht="21.75" hidden="1" customHeight="1" x14ac:dyDescent="0.2">
      <c r="A33" s="134" t="s">
        <v>484</v>
      </c>
      <c r="B33" s="135" t="s">
        <v>479</v>
      </c>
      <c r="C33" s="132">
        <f t="shared" si="0"/>
        <v>0</v>
      </c>
      <c r="D33" s="132"/>
      <c r="E33" s="132"/>
      <c r="F33" s="132"/>
    </row>
    <row r="34" spans="1:12" ht="24.75" customHeight="1" x14ac:dyDescent="0.2">
      <c r="A34" s="158" t="s">
        <v>485</v>
      </c>
      <c r="B34" s="159" t="s">
        <v>486</v>
      </c>
      <c r="C34" s="358">
        <f t="shared" si="0"/>
        <v>0</v>
      </c>
      <c r="D34" s="358">
        <f>D38</f>
        <v>-53241060</v>
      </c>
      <c r="E34" s="358">
        <f>E38</f>
        <v>53241060</v>
      </c>
      <c r="F34" s="358">
        <f>F38</f>
        <v>53241060</v>
      </c>
      <c r="G34" s="118"/>
      <c r="H34" s="118"/>
      <c r="I34" s="118"/>
      <c r="J34" s="118"/>
      <c r="K34" s="118"/>
      <c r="L34" s="118"/>
    </row>
    <row r="35" spans="1:12" ht="34.5" hidden="1" customHeight="1" x14ac:dyDescent="0.2">
      <c r="A35" s="147" t="s">
        <v>487</v>
      </c>
      <c r="B35" s="148" t="s">
        <v>449</v>
      </c>
      <c r="C35" s="136">
        <f>C36+C37</f>
        <v>0</v>
      </c>
      <c r="D35" s="282">
        <f t="shared" ref="D35:F35" si="2">D36+D37</f>
        <v>0</v>
      </c>
      <c r="E35" s="282">
        <f t="shared" si="2"/>
        <v>0</v>
      </c>
      <c r="F35" s="282">
        <f t="shared" si="2"/>
        <v>0</v>
      </c>
      <c r="G35" s="118"/>
      <c r="H35" s="118"/>
      <c r="I35" s="118"/>
      <c r="J35" s="118"/>
      <c r="K35" s="118"/>
      <c r="L35" s="118"/>
    </row>
    <row r="36" spans="1:12" ht="22.5" hidden="1" customHeight="1" x14ac:dyDescent="0.2">
      <c r="A36" s="149" t="s">
        <v>488</v>
      </c>
      <c r="B36" s="135" t="s">
        <v>451</v>
      </c>
      <c r="C36" s="132">
        <f t="shared" si="0"/>
        <v>0</v>
      </c>
      <c r="D36" s="132"/>
      <c r="E36" s="132"/>
      <c r="F36" s="132"/>
      <c r="G36" s="118"/>
      <c r="H36" s="118"/>
      <c r="I36" s="118"/>
      <c r="J36" s="118"/>
      <c r="K36" s="118"/>
      <c r="L36" s="118"/>
    </row>
    <row r="37" spans="1:12" ht="21.75" hidden="1" customHeight="1" x14ac:dyDescent="0.2">
      <c r="A37" s="149" t="s">
        <v>489</v>
      </c>
      <c r="B37" s="135" t="s">
        <v>453</v>
      </c>
      <c r="C37" s="132">
        <f t="shared" si="0"/>
        <v>0</v>
      </c>
      <c r="D37" s="132"/>
      <c r="E37" s="132"/>
      <c r="F37" s="132"/>
      <c r="G37" s="118"/>
      <c r="H37" s="118"/>
      <c r="I37" s="118"/>
      <c r="J37" s="118"/>
      <c r="K37" s="118"/>
      <c r="L37" s="118"/>
    </row>
    <row r="38" spans="1:12" ht="22.5" customHeight="1" x14ac:dyDescent="0.2">
      <c r="A38" s="147" t="s">
        <v>490</v>
      </c>
      <c r="B38" s="148" t="s">
        <v>491</v>
      </c>
      <c r="C38" s="136">
        <f t="shared" si="0"/>
        <v>0</v>
      </c>
      <c r="D38" s="136">
        <f>D41+D39</f>
        <v>-53241060</v>
      </c>
      <c r="E38" s="136">
        <f>E41+E39-E40</f>
        <v>53241060</v>
      </c>
      <c r="F38" s="136">
        <f>F41+F39-F40</f>
        <v>53241060</v>
      </c>
      <c r="G38" s="150"/>
      <c r="H38" s="567"/>
      <c r="I38" s="567"/>
    </row>
    <row r="39" spans="1:12" ht="21.75" hidden="1" customHeight="1" x14ac:dyDescent="0.2">
      <c r="A39" s="149" t="s">
        <v>492</v>
      </c>
      <c r="B39" s="135" t="s">
        <v>457</v>
      </c>
      <c r="C39" s="132">
        <f t="shared" si="0"/>
        <v>0</v>
      </c>
      <c r="D39" s="132"/>
      <c r="E39" s="132"/>
      <c r="F39" s="132"/>
      <c r="G39" s="151"/>
      <c r="H39" s="151"/>
      <c r="I39" s="151"/>
    </row>
    <row r="40" spans="1:12" ht="21.75" hidden="1" customHeight="1" x14ac:dyDescent="0.2">
      <c r="A40" s="149" t="s">
        <v>493</v>
      </c>
      <c r="B40" s="135" t="s">
        <v>459</v>
      </c>
      <c r="C40" s="132">
        <f t="shared" si="0"/>
        <v>0</v>
      </c>
      <c r="D40" s="132"/>
      <c r="E40" s="132"/>
      <c r="F40" s="132"/>
      <c r="G40" s="151"/>
      <c r="H40" s="151"/>
      <c r="I40" s="151"/>
    </row>
    <row r="41" spans="1:12" ht="32.25" customHeight="1" x14ac:dyDescent="0.2">
      <c r="A41" s="134" t="s">
        <v>494</v>
      </c>
      <c r="B41" s="135" t="s">
        <v>461</v>
      </c>
      <c r="C41" s="132">
        <f t="shared" si="0"/>
        <v>0</v>
      </c>
      <c r="D41" s="132">
        <f>-53053800-187260</f>
        <v>-53241060</v>
      </c>
      <c r="E41" s="132">
        <f>53053800+187260</f>
        <v>53241060</v>
      </c>
      <c r="F41" s="132">
        <f>53053800+187260</f>
        <v>53241060</v>
      </c>
      <c r="G41" s="151"/>
      <c r="H41" s="568"/>
      <c r="I41" s="568"/>
    </row>
    <row r="42" spans="1:12" ht="29.25" customHeight="1" x14ac:dyDescent="0.2">
      <c r="A42" s="160" t="s">
        <v>440</v>
      </c>
      <c r="B42" s="161" t="s">
        <v>470</v>
      </c>
      <c r="C42" s="359">
        <f t="shared" si="0"/>
        <v>0</v>
      </c>
      <c r="D42" s="359">
        <f>D34+D27</f>
        <v>-53241060</v>
      </c>
      <c r="E42" s="359">
        <f>E34+E27</f>
        <v>53241060</v>
      </c>
      <c r="F42" s="359">
        <f>F34+F27</f>
        <v>53241060</v>
      </c>
      <c r="G42" s="151"/>
      <c r="H42" s="152"/>
      <c r="I42" s="152"/>
    </row>
    <row r="43" spans="1:12" ht="12.75" customHeight="1" x14ac:dyDescent="0.25">
      <c r="A43" s="153"/>
      <c r="B43" s="154"/>
      <c r="C43" s="155"/>
      <c r="D43" s="155"/>
      <c r="E43" s="155"/>
      <c r="F43" s="156"/>
    </row>
    <row r="44" spans="1:12" ht="12.75" customHeight="1" x14ac:dyDescent="0.2">
      <c r="A44" s="118"/>
      <c r="B44" s="118"/>
      <c r="C44" s="118"/>
      <c r="D44" s="118"/>
      <c r="E44" s="118"/>
      <c r="F44" s="118"/>
    </row>
    <row r="45" spans="1:12" ht="33" customHeight="1" x14ac:dyDescent="0.2">
      <c r="A45" s="569" t="s">
        <v>1</v>
      </c>
      <c r="B45" s="569"/>
      <c r="C45" s="569"/>
      <c r="D45" s="569"/>
      <c r="E45" s="477" t="s">
        <v>741</v>
      </c>
      <c r="F45" s="150"/>
    </row>
    <row r="46" spans="1:12" ht="12.75" customHeight="1" x14ac:dyDescent="0.2">
      <c r="A46" s="151"/>
      <c r="B46" s="151"/>
      <c r="C46" s="151"/>
      <c r="D46" s="151"/>
      <c r="E46" s="151"/>
      <c r="F46" s="151"/>
    </row>
    <row r="47" spans="1:12" ht="12.75" customHeight="1" x14ac:dyDescent="0.25">
      <c r="A47" s="570" t="s">
        <v>742</v>
      </c>
      <c r="B47" s="570"/>
      <c r="C47" s="570"/>
      <c r="D47" s="570"/>
      <c r="E47" s="151"/>
      <c r="F47" s="151"/>
    </row>
    <row r="48" spans="1:12" ht="12.75" customHeight="1" x14ac:dyDescent="0.2">
      <c r="A48" s="157"/>
      <c r="B48" s="157"/>
      <c r="C48" s="157"/>
      <c r="D48" s="157"/>
      <c r="E48" s="151"/>
      <c r="F48" s="151"/>
    </row>
  </sheetData>
  <mergeCells count="12">
    <mergeCell ref="H38:I38"/>
    <mergeCell ref="H41:I41"/>
    <mergeCell ref="A45:D45"/>
    <mergeCell ref="A47:D47"/>
    <mergeCell ref="A5:F5"/>
    <mergeCell ref="A9:A10"/>
    <mergeCell ref="B9:B10"/>
    <mergeCell ref="C9:C10"/>
    <mergeCell ref="D9:D10"/>
    <mergeCell ref="E9:F9"/>
    <mergeCell ref="A12:F12"/>
    <mergeCell ref="A26:F26"/>
  </mergeCells>
  <printOptions horizontalCentered="1"/>
  <pageMargins left="0.74803149606299213" right="0.74803149606299213" top="0.59055118110236227" bottom="0.78740157480314965" header="0.51181102362204722" footer="0.51181102362204722"/>
  <pageSetup paperSize="9" scale="60" fitToHeight="0" orientation="portrait" horizontalDpi="300"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R211"/>
  <sheetViews>
    <sheetView showGridLines="0" showZeros="0" tabSelected="1" view="pageBreakPreview" topLeftCell="B1" zoomScale="55" zoomScaleNormal="120" zoomScaleSheetLayoutView="55" workbookViewId="0">
      <pane ySplit="12" topLeftCell="A40" activePane="bottomLeft" state="frozen"/>
      <selection activeCell="B1" sqref="B1"/>
      <selection pane="bottomLeft" activeCell="H42" sqref="H42"/>
    </sheetView>
  </sheetViews>
  <sheetFormatPr defaultColWidth="8.42578125" defaultRowHeight="12.75" x14ac:dyDescent="0.2"/>
  <cols>
    <col min="1" max="1" width="12" style="2" hidden="1" customWidth="1"/>
    <col min="2" max="2" width="16" style="2" customWidth="1"/>
    <col min="3" max="4" width="15.42578125" style="2" customWidth="1"/>
    <col min="5" max="5" width="84.85546875" style="2" customWidth="1"/>
    <col min="6" max="6" width="18.140625" style="2" customWidth="1"/>
    <col min="7" max="7" width="18.42578125" style="2" customWidth="1"/>
    <col min="8" max="8" width="16.5703125" style="2" customWidth="1"/>
    <col min="9" max="9" width="15.28515625" style="2" customWidth="1"/>
    <col min="10" max="10" width="11.5703125" style="2" customWidth="1"/>
    <col min="11" max="11" width="18" style="2" customWidth="1"/>
    <col min="12" max="12" width="16.7109375" style="2" customWidth="1"/>
    <col min="13" max="13" width="15.5703125" style="2" customWidth="1"/>
    <col min="14" max="14" width="14.140625" style="2" customWidth="1"/>
    <col min="15" max="15" width="13.5703125" style="2" customWidth="1"/>
    <col min="16" max="16" width="16.5703125" style="2" customWidth="1"/>
    <col min="17" max="17" width="18.42578125" style="2" customWidth="1"/>
    <col min="18" max="18" width="8.42578125" style="1" hidden="1" customWidth="1"/>
    <col min="19" max="256" width="8.42578125" style="1"/>
    <col min="257" max="257" width="0" style="1" hidden="1" customWidth="1"/>
    <col min="258" max="258" width="14.7109375" style="1" customWidth="1"/>
    <col min="259" max="259" width="13.85546875" style="1" customWidth="1"/>
    <col min="260" max="260" width="14.140625" style="1" customWidth="1"/>
    <col min="261" max="261" width="84.85546875" style="1" customWidth="1"/>
    <col min="262" max="262" width="15.85546875" style="1" customWidth="1"/>
    <col min="263" max="263" width="16.5703125" style="1" customWidth="1"/>
    <col min="264" max="264" width="15.85546875" style="1" customWidth="1"/>
    <col min="265" max="265" width="13.85546875" style="1" customWidth="1"/>
    <col min="266" max="266" width="11.5703125" style="1" customWidth="1"/>
    <col min="267" max="267" width="15.85546875" style="1" customWidth="1"/>
    <col min="268" max="268" width="14.85546875" style="1" customWidth="1"/>
    <col min="269" max="269" width="14.140625" style="1" customWidth="1"/>
    <col min="270" max="270" width="14.42578125" style="1" customWidth="1"/>
    <col min="271" max="271" width="12.7109375" style="1" customWidth="1"/>
    <col min="272" max="272" width="15.42578125" style="1" customWidth="1"/>
    <col min="273" max="273" width="15.140625" style="1" customWidth="1"/>
    <col min="274" max="274" width="0" style="1" hidden="1" customWidth="1"/>
    <col min="275" max="512" width="8.42578125" style="1"/>
    <col min="513" max="513" width="0" style="1" hidden="1" customWidth="1"/>
    <col min="514" max="514" width="14.7109375" style="1" customWidth="1"/>
    <col min="515" max="515" width="13.85546875" style="1" customWidth="1"/>
    <col min="516" max="516" width="14.140625" style="1" customWidth="1"/>
    <col min="517" max="517" width="84.85546875" style="1" customWidth="1"/>
    <col min="518" max="518" width="15.85546875" style="1" customWidth="1"/>
    <col min="519" max="519" width="16.5703125" style="1" customWidth="1"/>
    <col min="520" max="520" width="15.85546875" style="1" customWidth="1"/>
    <col min="521" max="521" width="13.85546875" style="1" customWidth="1"/>
    <col min="522" max="522" width="11.5703125" style="1" customWidth="1"/>
    <col min="523" max="523" width="15.85546875" style="1" customWidth="1"/>
    <col min="524" max="524" width="14.85546875" style="1" customWidth="1"/>
    <col min="525" max="525" width="14.140625" style="1" customWidth="1"/>
    <col min="526" max="526" width="14.42578125" style="1" customWidth="1"/>
    <col min="527" max="527" width="12.7109375" style="1" customWidth="1"/>
    <col min="528" max="528" width="15.42578125" style="1" customWidth="1"/>
    <col min="529" max="529" width="15.140625" style="1" customWidth="1"/>
    <col min="530" max="530" width="0" style="1" hidden="1" customWidth="1"/>
    <col min="531" max="768" width="8.42578125" style="1"/>
    <col min="769" max="769" width="0" style="1" hidden="1" customWidth="1"/>
    <col min="770" max="770" width="14.7109375" style="1" customWidth="1"/>
    <col min="771" max="771" width="13.85546875" style="1" customWidth="1"/>
    <col min="772" max="772" width="14.140625" style="1" customWidth="1"/>
    <col min="773" max="773" width="84.85546875" style="1" customWidth="1"/>
    <col min="774" max="774" width="15.85546875" style="1" customWidth="1"/>
    <col min="775" max="775" width="16.5703125" style="1" customWidth="1"/>
    <col min="776" max="776" width="15.85546875" style="1" customWidth="1"/>
    <col min="777" max="777" width="13.85546875" style="1" customWidth="1"/>
    <col min="778" max="778" width="11.5703125" style="1" customWidth="1"/>
    <col min="779" max="779" width="15.85546875" style="1" customWidth="1"/>
    <col min="780" max="780" width="14.85546875" style="1" customWidth="1"/>
    <col min="781" max="781" width="14.140625" style="1" customWidth="1"/>
    <col min="782" max="782" width="14.42578125" style="1" customWidth="1"/>
    <col min="783" max="783" width="12.7109375" style="1" customWidth="1"/>
    <col min="784" max="784" width="15.42578125" style="1" customWidth="1"/>
    <col min="785" max="785" width="15.140625" style="1" customWidth="1"/>
    <col min="786" max="786" width="0" style="1" hidden="1" customWidth="1"/>
    <col min="787" max="1024" width="8.42578125" style="1"/>
    <col min="1025" max="1025" width="0" style="1" hidden="1" customWidth="1"/>
    <col min="1026" max="1026" width="14.7109375" style="1" customWidth="1"/>
    <col min="1027" max="1027" width="13.85546875" style="1" customWidth="1"/>
    <col min="1028" max="1028" width="14.140625" style="1" customWidth="1"/>
    <col min="1029" max="1029" width="84.85546875" style="1" customWidth="1"/>
    <col min="1030" max="1030" width="15.85546875" style="1" customWidth="1"/>
    <col min="1031" max="1031" width="16.5703125" style="1" customWidth="1"/>
    <col min="1032" max="1032" width="15.85546875" style="1" customWidth="1"/>
    <col min="1033" max="1033" width="13.85546875" style="1" customWidth="1"/>
    <col min="1034" max="1034" width="11.5703125" style="1" customWidth="1"/>
    <col min="1035" max="1035" width="15.85546875" style="1" customWidth="1"/>
    <col min="1036" max="1036" width="14.85546875" style="1" customWidth="1"/>
    <col min="1037" max="1037" width="14.140625" style="1" customWidth="1"/>
    <col min="1038" max="1038" width="14.42578125" style="1" customWidth="1"/>
    <col min="1039" max="1039" width="12.7109375" style="1" customWidth="1"/>
    <col min="1040" max="1040" width="15.42578125" style="1" customWidth="1"/>
    <col min="1041" max="1041" width="15.140625" style="1" customWidth="1"/>
    <col min="1042" max="1042" width="0" style="1" hidden="1" customWidth="1"/>
    <col min="1043" max="1280" width="8.42578125" style="1"/>
    <col min="1281" max="1281" width="0" style="1" hidden="1" customWidth="1"/>
    <col min="1282" max="1282" width="14.7109375" style="1" customWidth="1"/>
    <col min="1283" max="1283" width="13.85546875" style="1" customWidth="1"/>
    <col min="1284" max="1284" width="14.140625" style="1" customWidth="1"/>
    <col min="1285" max="1285" width="84.85546875" style="1" customWidth="1"/>
    <col min="1286" max="1286" width="15.85546875" style="1" customWidth="1"/>
    <col min="1287" max="1287" width="16.5703125" style="1" customWidth="1"/>
    <col min="1288" max="1288" width="15.85546875" style="1" customWidth="1"/>
    <col min="1289" max="1289" width="13.85546875" style="1" customWidth="1"/>
    <col min="1290" max="1290" width="11.5703125" style="1" customWidth="1"/>
    <col min="1291" max="1291" width="15.85546875" style="1" customWidth="1"/>
    <col min="1292" max="1292" width="14.85546875" style="1" customWidth="1"/>
    <col min="1293" max="1293" width="14.140625" style="1" customWidth="1"/>
    <col min="1294" max="1294" width="14.42578125" style="1" customWidth="1"/>
    <col min="1295" max="1295" width="12.7109375" style="1" customWidth="1"/>
    <col min="1296" max="1296" width="15.42578125" style="1" customWidth="1"/>
    <col min="1297" max="1297" width="15.140625" style="1" customWidth="1"/>
    <col min="1298" max="1298" width="0" style="1" hidden="1" customWidth="1"/>
    <col min="1299" max="1536" width="8.42578125" style="1"/>
    <col min="1537" max="1537" width="0" style="1" hidden="1" customWidth="1"/>
    <col min="1538" max="1538" width="14.7109375" style="1" customWidth="1"/>
    <col min="1539" max="1539" width="13.85546875" style="1" customWidth="1"/>
    <col min="1540" max="1540" width="14.140625" style="1" customWidth="1"/>
    <col min="1541" max="1541" width="84.85546875" style="1" customWidth="1"/>
    <col min="1542" max="1542" width="15.85546875" style="1" customWidth="1"/>
    <col min="1543" max="1543" width="16.5703125" style="1" customWidth="1"/>
    <col min="1544" max="1544" width="15.85546875" style="1" customWidth="1"/>
    <col min="1545" max="1545" width="13.85546875" style="1" customWidth="1"/>
    <col min="1546" max="1546" width="11.5703125" style="1" customWidth="1"/>
    <col min="1547" max="1547" width="15.85546875" style="1" customWidth="1"/>
    <col min="1548" max="1548" width="14.85546875" style="1" customWidth="1"/>
    <col min="1549" max="1549" width="14.140625" style="1" customWidth="1"/>
    <col min="1550" max="1550" width="14.42578125" style="1" customWidth="1"/>
    <col min="1551" max="1551" width="12.7109375" style="1" customWidth="1"/>
    <col min="1552" max="1552" width="15.42578125" style="1" customWidth="1"/>
    <col min="1553" max="1553" width="15.140625" style="1" customWidth="1"/>
    <col min="1554" max="1554" width="0" style="1" hidden="1" customWidth="1"/>
    <col min="1555" max="1792" width="8.42578125" style="1"/>
    <col min="1793" max="1793" width="0" style="1" hidden="1" customWidth="1"/>
    <col min="1794" max="1794" width="14.7109375" style="1" customWidth="1"/>
    <col min="1795" max="1795" width="13.85546875" style="1" customWidth="1"/>
    <col min="1796" max="1796" width="14.140625" style="1" customWidth="1"/>
    <col min="1797" max="1797" width="84.85546875" style="1" customWidth="1"/>
    <col min="1798" max="1798" width="15.85546875" style="1" customWidth="1"/>
    <col min="1799" max="1799" width="16.5703125" style="1" customWidth="1"/>
    <col min="1800" max="1800" width="15.85546875" style="1" customWidth="1"/>
    <col min="1801" max="1801" width="13.85546875" style="1" customWidth="1"/>
    <col min="1802" max="1802" width="11.5703125" style="1" customWidth="1"/>
    <col min="1803" max="1803" width="15.85546875" style="1" customWidth="1"/>
    <col min="1804" max="1804" width="14.85546875" style="1" customWidth="1"/>
    <col min="1805" max="1805" width="14.140625" style="1" customWidth="1"/>
    <col min="1806" max="1806" width="14.42578125" style="1" customWidth="1"/>
    <col min="1807" max="1807" width="12.7109375" style="1" customWidth="1"/>
    <col min="1808" max="1808" width="15.42578125" style="1" customWidth="1"/>
    <col min="1809" max="1809" width="15.140625" style="1" customWidth="1"/>
    <col min="1810" max="1810" width="0" style="1" hidden="1" customWidth="1"/>
    <col min="1811" max="2048" width="8.42578125" style="1"/>
    <col min="2049" max="2049" width="0" style="1" hidden="1" customWidth="1"/>
    <col min="2050" max="2050" width="14.7109375" style="1" customWidth="1"/>
    <col min="2051" max="2051" width="13.85546875" style="1" customWidth="1"/>
    <col min="2052" max="2052" width="14.140625" style="1" customWidth="1"/>
    <col min="2053" max="2053" width="84.85546875" style="1" customWidth="1"/>
    <col min="2054" max="2054" width="15.85546875" style="1" customWidth="1"/>
    <col min="2055" max="2055" width="16.5703125" style="1" customWidth="1"/>
    <col min="2056" max="2056" width="15.85546875" style="1" customWidth="1"/>
    <col min="2057" max="2057" width="13.85546875" style="1" customWidth="1"/>
    <col min="2058" max="2058" width="11.5703125" style="1" customWidth="1"/>
    <col min="2059" max="2059" width="15.85546875" style="1" customWidth="1"/>
    <col min="2060" max="2060" width="14.85546875" style="1" customWidth="1"/>
    <col min="2061" max="2061" width="14.140625" style="1" customWidth="1"/>
    <col min="2062" max="2062" width="14.42578125" style="1" customWidth="1"/>
    <col min="2063" max="2063" width="12.7109375" style="1" customWidth="1"/>
    <col min="2064" max="2064" width="15.42578125" style="1" customWidth="1"/>
    <col min="2065" max="2065" width="15.140625" style="1" customWidth="1"/>
    <col min="2066" max="2066" width="0" style="1" hidden="1" customWidth="1"/>
    <col min="2067" max="2304" width="8.42578125" style="1"/>
    <col min="2305" max="2305" width="0" style="1" hidden="1" customWidth="1"/>
    <col min="2306" max="2306" width="14.7109375" style="1" customWidth="1"/>
    <col min="2307" max="2307" width="13.85546875" style="1" customWidth="1"/>
    <col min="2308" max="2308" width="14.140625" style="1" customWidth="1"/>
    <col min="2309" max="2309" width="84.85546875" style="1" customWidth="1"/>
    <col min="2310" max="2310" width="15.85546875" style="1" customWidth="1"/>
    <col min="2311" max="2311" width="16.5703125" style="1" customWidth="1"/>
    <col min="2312" max="2312" width="15.85546875" style="1" customWidth="1"/>
    <col min="2313" max="2313" width="13.85546875" style="1" customWidth="1"/>
    <col min="2314" max="2314" width="11.5703125" style="1" customWidth="1"/>
    <col min="2315" max="2315" width="15.85546875" style="1" customWidth="1"/>
    <col min="2316" max="2316" width="14.85546875" style="1" customWidth="1"/>
    <col min="2317" max="2317" width="14.140625" style="1" customWidth="1"/>
    <col min="2318" max="2318" width="14.42578125" style="1" customWidth="1"/>
    <col min="2319" max="2319" width="12.7109375" style="1" customWidth="1"/>
    <col min="2320" max="2320" width="15.42578125" style="1" customWidth="1"/>
    <col min="2321" max="2321" width="15.140625" style="1" customWidth="1"/>
    <col min="2322" max="2322" width="0" style="1" hidden="1" customWidth="1"/>
    <col min="2323" max="2560" width="8.42578125" style="1"/>
    <col min="2561" max="2561" width="0" style="1" hidden="1" customWidth="1"/>
    <col min="2562" max="2562" width="14.7109375" style="1" customWidth="1"/>
    <col min="2563" max="2563" width="13.85546875" style="1" customWidth="1"/>
    <col min="2564" max="2564" width="14.140625" style="1" customWidth="1"/>
    <col min="2565" max="2565" width="84.85546875" style="1" customWidth="1"/>
    <col min="2566" max="2566" width="15.85546875" style="1" customWidth="1"/>
    <col min="2567" max="2567" width="16.5703125" style="1" customWidth="1"/>
    <col min="2568" max="2568" width="15.85546875" style="1" customWidth="1"/>
    <col min="2569" max="2569" width="13.85546875" style="1" customWidth="1"/>
    <col min="2570" max="2570" width="11.5703125" style="1" customWidth="1"/>
    <col min="2571" max="2571" width="15.85546875" style="1" customWidth="1"/>
    <col min="2572" max="2572" width="14.85546875" style="1" customWidth="1"/>
    <col min="2573" max="2573" width="14.140625" style="1" customWidth="1"/>
    <col min="2574" max="2574" width="14.42578125" style="1" customWidth="1"/>
    <col min="2575" max="2575" width="12.7109375" style="1" customWidth="1"/>
    <col min="2576" max="2576" width="15.42578125" style="1" customWidth="1"/>
    <col min="2577" max="2577" width="15.140625" style="1" customWidth="1"/>
    <col min="2578" max="2578" width="0" style="1" hidden="1" customWidth="1"/>
    <col min="2579" max="2816" width="8.42578125" style="1"/>
    <col min="2817" max="2817" width="0" style="1" hidden="1" customWidth="1"/>
    <col min="2818" max="2818" width="14.7109375" style="1" customWidth="1"/>
    <col min="2819" max="2819" width="13.85546875" style="1" customWidth="1"/>
    <col min="2820" max="2820" width="14.140625" style="1" customWidth="1"/>
    <col min="2821" max="2821" width="84.85546875" style="1" customWidth="1"/>
    <col min="2822" max="2822" width="15.85546875" style="1" customWidth="1"/>
    <col min="2823" max="2823" width="16.5703125" style="1" customWidth="1"/>
    <col min="2824" max="2824" width="15.85546875" style="1" customWidth="1"/>
    <col min="2825" max="2825" width="13.85546875" style="1" customWidth="1"/>
    <col min="2826" max="2826" width="11.5703125" style="1" customWidth="1"/>
    <col min="2827" max="2827" width="15.85546875" style="1" customWidth="1"/>
    <col min="2828" max="2828" width="14.85546875" style="1" customWidth="1"/>
    <col min="2829" max="2829" width="14.140625" style="1" customWidth="1"/>
    <col min="2830" max="2830" width="14.42578125" style="1" customWidth="1"/>
    <col min="2831" max="2831" width="12.7109375" style="1" customWidth="1"/>
    <col min="2832" max="2832" width="15.42578125" style="1" customWidth="1"/>
    <col min="2833" max="2833" width="15.140625" style="1" customWidth="1"/>
    <col min="2834" max="2834" width="0" style="1" hidden="1" customWidth="1"/>
    <col min="2835" max="3072" width="8.42578125" style="1"/>
    <col min="3073" max="3073" width="0" style="1" hidden="1" customWidth="1"/>
    <col min="3074" max="3074" width="14.7109375" style="1" customWidth="1"/>
    <col min="3075" max="3075" width="13.85546875" style="1" customWidth="1"/>
    <col min="3076" max="3076" width="14.140625" style="1" customWidth="1"/>
    <col min="3077" max="3077" width="84.85546875" style="1" customWidth="1"/>
    <col min="3078" max="3078" width="15.85546875" style="1" customWidth="1"/>
    <col min="3079" max="3079" width="16.5703125" style="1" customWidth="1"/>
    <col min="3080" max="3080" width="15.85546875" style="1" customWidth="1"/>
    <col min="3081" max="3081" width="13.85546875" style="1" customWidth="1"/>
    <col min="3082" max="3082" width="11.5703125" style="1" customWidth="1"/>
    <col min="3083" max="3083" width="15.85546875" style="1" customWidth="1"/>
    <col min="3084" max="3084" width="14.85546875" style="1" customWidth="1"/>
    <col min="3085" max="3085" width="14.140625" style="1" customWidth="1"/>
    <col min="3086" max="3086" width="14.42578125" style="1" customWidth="1"/>
    <col min="3087" max="3087" width="12.7109375" style="1" customWidth="1"/>
    <col min="3088" max="3088" width="15.42578125" style="1" customWidth="1"/>
    <col min="3089" max="3089" width="15.140625" style="1" customWidth="1"/>
    <col min="3090" max="3090" width="0" style="1" hidden="1" customWidth="1"/>
    <col min="3091" max="3328" width="8.42578125" style="1"/>
    <col min="3329" max="3329" width="0" style="1" hidden="1" customWidth="1"/>
    <col min="3330" max="3330" width="14.7109375" style="1" customWidth="1"/>
    <col min="3331" max="3331" width="13.85546875" style="1" customWidth="1"/>
    <col min="3332" max="3332" width="14.140625" style="1" customWidth="1"/>
    <col min="3333" max="3333" width="84.85546875" style="1" customWidth="1"/>
    <col min="3334" max="3334" width="15.85546875" style="1" customWidth="1"/>
    <col min="3335" max="3335" width="16.5703125" style="1" customWidth="1"/>
    <col min="3336" max="3336" width="15.85546875" style="1" customWidth="1"/>
    <col min="3337" max="3337" width="13.85546875" style="1" customWidth="1"/>
    <col min="3338" max="3338" width="11.5703125" style="1" customWidth="1"/>
    <col min="3339" max="3339" width="15.85546875" style="1" customWidth="1"/>
    <col min="3340" max="3340" width="14.85546875" style="1" customWidth="1"/>
    <col min="3341" max="3341" width="14.140625" style="1" customWidth="1"/>
    <col min="3342" max="3342" width="14.42578125" style="1" customWidth="1"/>
    <col min="3343" max="3343" width="12.7109375" style="1" customWidth="1"/>
    <col min="3344" max="3344" width="15.42578125" style="1" customWidth="1"/>
    <col min="3345" max="3345" width="15.140625" style="1" customWidth="1"/>
    <col min="3346" max="3346" width="0" style="1" hidden="1" customWidth="1"/>
    <col min="3347" max="3584" width="8.42578125" style="1"/>
    <col min="3585" max="3585" width="0" style="1" hidden="1" customWidth="1"/>
    <col min="3586" max="3586" width="14.7109375" style="1" customWidth="1"/>
    <col min="3587" max="3587" width="13.85546875" style="1" customWidth="1"/>
    <col min="3588" max="3588" width="14.140625" style="1" customWidth="1"/>
    <col min="3589" max="3589" width="84.85546875" style="1" customWidth="1"/>
    <col min="3590" max="3590" width="15.85546875" style="1" customWidth="1"/>
    <col min="3591" max="3591" width="16.5703125" style="1" customWidth="1"/>
    <col min="3592" max="3592" width="15.85546875" style="1" customWidth="1"/>
    <col min="3593" max="3593" width="13.85546875" style="1" customWidth="1"/>
    <col min="3594" max="3594" width="11.5703125" style="1" customWidth="1"/>
    <col min="3595" max="3595" width="15.85546875" style="1" customWidth="1"/>
    <col min="3596" max="3596" width="14.85546875" style="1" customWidth="1"/>
    <col min="3597" max="3597" width="14.140625" style="1" customWidth="1"/>
    <col min="3598" max="3598" width="14.42578125" style="1" customWidth="1"/>
    <col min="3599" max="3599" width="12.7109375" style="1" customWidth="1"/>
    <col min="3600" max="3600" width="15.42578125" style="1" customWidth="1"/>
    <col min="3601" max="3601" width="15.140625" style="1" customWidth="1"/>
    <col min="3602" max="3602" width="0" style="1" hidden="1" customWidth="1"/>
    <col min="3603" max="3840" width="8.42578125" style="1"/>
    <col min="3841" max="3841" width="0" style="1" hidden="1" customWidth="1"/>
    <col min="3842" max="3842" width="14.7109375" style="1" customWidth="1"/>
    <col min="3843" max="3843" width="13.85546875" style="1" customWidth="1"/>
    <col min="3844" max="3844" width="14.140625" style="1" customWidth="1"/>
    <col min="3845" max="3845" width="84.85546875" style="1" customWidth="1"/>
    <col min="3846" max="3846" width="15.85546875" style="1" customWidth="1"/>
    <col min="3847" max="3847" width="16.5703125" style="1" customWidth="1"/>
    <col min="3848" max="3848" width="15.85546875" style="1" customWidth="1"/>
    <col min="3849" max="3849" width="13.85546875" style="1" customWidth="1"/>
    <col min="3850" max="3850" width="11.5703125" style="1" customWidth="1"/>
    <col min="3851" max="3851" width="15.85546875" style="1" customWidth="1"/>
    <col min="3852" max="3852" width="14.85546875" style="1" customWidth="1"/>
    <col min="3853" max="3853" width="14.140625" style="1" customWidth="1"/>
    <col min="3854" max="3854" width="14.42578125" style="1" customWidth="1"/>
    <col min="3855" max="3855" width="12.7109375" style="1" customWidth="1"/>
    <col min="3856" max="3856" width="15.42578125" style="1" customWidth="1"/>
    <col min="3857" max="3857" width="15.140625" style="1" customWidth="1"/>
    <col min="3858" max="3858" width="0" style="1" hidden="1" customWidth="1"/>
    <col min="3859" max="4096" width="8.42578125" style="1"/>
    <col min="4097" max="4097" width="0" style="1" hidden="1" customWidth="1"/>
    <col min="4098" max="4098" width="14.7109375" style="1" customWidth="1"/>
    <col min="4099" max="4099" width="13.85546875" style="1" customWidth="1"/>
    <col min="4100" max="4100" width="14.140625" style="1" customWidth="1"/>
    <col min="4101" max="4101" width="84.85546875" style="1" customWidth="1"/>
    <col min="4102" max="4102" width="15.85546875" style="1" customWidth="1"/>
    <col min="4103" max="4103" width="16.5703125" style="1" customWidth="1"/>
    <col min="4104" max="4104" width="15.85546875" style="1" customWidth="1"/>
    <col min="4105" max="4105" width="13.85546875" style="1" customWidth="1"/>
    <col min="4106" max="4106" width="11.5703125" style="1" customWidth="1"/>
    <col min="4107" max="4107" width="15.85546875" style="1" customWidth="1"/>
    <col min="4108" max="4108" width="14.85546875" style="1" customWidth="1"/>
    <col min="4109" max="4109" width="14.140625" style="1" customWidth="1"/>
    <col min="4110" max="4110" width="14.42578125" style="1" customWidth="1"/>
    <col min="4111" max="4111" width="12.7109375" style="1" customWidth="1"/>
    <col min="4112" max="4112" width="15.42578125" style="1" customWidth="1"/>
    <col min="4113" max="4113" width="15.140625" style="1" customWidth="1"/>
    <col min="4114" max="4114" width="0" style="1" hidden="1" customWidth="1"/>
    <col min="4115" max="4352" width="8.42578125" style="1"/>
    <col min="4353" max="4353" width="0" style="1" hidden="1" customWidth="1"/>
    <col min="4354" max="4354" width="14.7109375" style="1" customWidth="1"/>
    <col min="4355" max="4355" width="13.85546875" style="1" customWidth="1"/>
    <col min="4356" max="4356" width="14.140625" style="1" customWidth="1"/>
    <col min="4357" max="4357" width="84.85546875" style="1" customWidth="1"/>
    <col min="4358" max="4358" width="15.85546875" style="1" customWidth="1"/>
    <col min="4359" max="4359" width="16.5703125" style="1" customWidth="1"/>
    <col min="4360" max="4360" width="15.85546875" style="1" customWidth="1"/>
    <col min="4361" max="4361" width="13.85546875" style="1" customWidth="1"/>
    <col min="4362" max="4362" width="11.5703125" style="1" customWidth="1"/>
    <col min="4363" max="4363" width="15.85546875" style="1" customWidth="1"/>
    <col min="4364" max="4364" width="14.85546875" style="1" customWidth="1"/>
    <col min="4365" max="4365" width="14.140625" style="1" customWidth="1"/>
    <col min="4366" max="4366" width="14.42578125" style="1" customWidth="1"/>
    <col min="4367" max="4367" width="12.7109375" style="1" customWidth="1"/>
    <col min="4368" max="4368" width="15.42578125" style="1" customWidth="1"/>
    <col min="4369" max="4369" width="15.140625" style="1" customWidth="1"/>
    <col min="4370" max="4370" width="0" style="1" hidden="1" customWidth="1"/>
    <col min="4371" max="4608" width="8.42578125" style="1"/>
    <col min="4609" max="4609" width="0" style="1" hidden="1" customWidth="1"/>
    <col min="4610" max="4610" width="14.7109375" style="1" customWidth="1"/>
    <col min="4611" max="4611" width="13.85546875" style="1" customWidth="1"/>
    <col min="4612" max="4612" width="14.140625" style="1" customWidth="1"/>
    <col min="4613" max="4613" width="84.85546875" style="1" customWidth="1"/>
    <col min="4614" max="4614" width="15.85546875" style="1" customWidth="1"/>
    <col min="4615" max="4615" width="16.5703125" style="1" customWidth="1"/>
    <col min="4616" max="4616" width="15.85546875" style="1" customWidth="1"/>
    <col min="4617" max="4617" width="13.85546875" style="1" customWidth="1"/>
    <col min="4618" max="4618" width="11.5703125" style="1" customWidth="1"/>
    <col min="4619" max="4619" width="15.85546875" style="1" customWidth="1"/>
    <col min="4620" max="4620" width="14.85546875" style="1" customWidth="1"/>
    <col min="4621" max="4621" width="14.140625" style="1" customWidth="1"/>
    <col min="4622" max="4622" width="14.42578125" style="1" customWidth="1"/>
    <col min="4623" max="4623" width="12.7109375" style="1" customWidth="1"/>
    <col min="4624" max="4624" width="15.42578125" style="1" customWidth="1"/>
    <col min="4625" max="4625" width="15.140625" style="1" customWidth="1"/>
    <col min="4626" max="4626" width="0" style="1" hidden="1" customWidth="1"/>
    <col min="4627" max="4864" width="8.42578125" style="1"/>
    <col min="4865" max="4865" width="0" style="1" hidden="1" customWidth="1"/>
    <col min="4866" max="4866" width="14.7109375" style="1" customWidth="1"/>
    <col min="4867" max="4867" width="13.85546875" style="1" customWidth="1"/>
    <col min="4868" max="4868" width="14.140625" style="1" customWidth="1"/>
    <col min="4869" max="4869" width="84.85546875" style="1" customWidth="1"/>
    <col min="4870" max="4870" width="15.85546875" style="1" customWidth="1"/>
    <col min="4871" max="4871" width="16.5703125" style="1" customWidth="1"/>
    <col min="4872" max="4872" width="15.85546875" style="1" customWidth="1"/>
    <col min="4873" max="4873" width="13.85546875" style="1" customWidth="1"/>
    <col min="4874" max="4874" width="11.5703125" style="1" customWidth="1"/>
    <col min="4875" max="4875" width="15.85546875" style="1" customWidth="1"/>
    <col min="4876" max="4876" width="14.85546875" style="1" customWidth="1"/>
    <col min="4877" max="4877" width="14.140625" style="1" customWidth="1"/>
    <col min="4878" max="4878" width="14.42578125" style="1" customWidth="1"/>
    <col min="4879" max="4879" width="12.7109375" style="1" customWidth="1"/>
    <col min="4880" max="4880" width="15.42578125" style="1" customWidth="1"/>
    <col min="4881" max="4881" width="15.140625" style="1" customWidth="1"/>
    <col min="4882" max="4882" width="0" style="1" hidden="1" customWidth="1"/>
    <col min="4883" max="5120" width="8.42578125" style="1"/>
    <col min="5121" max="5121" width="0" style="1" hidden="1" customWidth="1"/>
    <col min="5122" max="5122" width="14.7109375" style="1" customWidth="1"/>
    <col min="5123" max="5123" width="13.85546875" style="1" customWidth="1"/>
    <col min="5124" max="5124" width="14.140625" style="1" customWidth="1"/>
    <col min="5125" max="5125" width="84.85546875" style="1" customWidth="1"/>
    <col min="5126" max="5126" width="15.85546875" style="1" customWidth="1"/>
    <col min="5127" max="5127" width="16.5703125" style="1" customWidth="1"/>
    <col min="5128" max="5128" width="15.85546875" style="1" customWidth="1"/>
    <col min="5129" max="5129" width="13.85546875" style="1" customWidth="1"/>
    <col min="5130" max="5130" width="11.5703125" style="1" customWidth="1"/>
    <col min="5131" max="5131" width="15.85546875" style="1" customWidth="1"/>
    <col min="5132" max="5132" width="14.85546875" style="1" customWidth="1"/>
    <col min="5133" max="5133" width="14.140625" style="1" customWidth="1"/>
    <col min="5134" max="5134" width="14.42578125" style="1" customWidth="1"/>
    <col min="5135" max="5135" width="12.7109375" style="1" customWidth="1"/>
    <col min="5136" max="5136" width="15.42578125" style="1" customWidth="1"/>
    <col min="5137" max="5137" width="15.140625" style="1" customWidth="1"/>
    <col min="5138" max="5138" width="0" style="1" hidden="1" customWidth="1"/>
    <col min="5139" max="5376" width="8.42578125" style="1"/>
    <col min="5377" max="5377" width="0" style="1" hidden="1" customWidth="1"/>
    <col min="5378" max="5378" width="14.7109375" style="1" customWidth="1"/>
    <col min="5379" max="5379" width="13.85546875" style="1" customWidth="1"/>
    <col min="5380" max="5380" width="14.140625" style="1" customWidth="1"/>
    <col min="5381" max="5381" width="84.85546875" style="1" customWidth="1"/>
    <col min="5382" max="5382" width="15.85546875" style="1" customWidth="1"/>
    <col min="5383" max="5383" width="16.5703125" style="1" customWidth="1"/>
    <col min="5384" max="5384" width="15.85546875" style="1" customWidth="1"/>
    <col min="5385" max="5385" width="13.85546875" style="1" customWidth="1"/>
    <col min="5386" max="5386" width="11.5703125" style="1" customWidth="1"/>
    <col min="5387" max="5387" width="15.85546875" style="1" customWidth="1"/>
    <col min="5388" max="5388" width="14.85546875" style="1" customWidth="1"/>
    <col min="5389" max="5389" width="14.140625" style="1" customWidth="1"/>
    <col min="5390" max="5390" width="14.42578125" style="1" customWidth="1"/>
    <col min="5391" max="5391" width="12.7109375" style="1" customWidth="1"/>
    <col min="5392" max="5392" width="15.42578125" style="1" customWidth="1"/>
    <col min="5393" max="5393" width="15.140625" style="1" customWidth="1"/>
    <col min="5394" max="5394" width="0" style="1" hidden="1" customWidth="1"/>
    <col min="5395" max="5632" width="8.42578125" style="1"/>
    <col min="5633" max="5633" width="0" style="1" hidden="1" customWidth="1"/>
    <col min="5634" max="5634" width="14.7109375" style="1" customWidth="1"/>
    <col min="5635" max="5635" width="13.85546875" style="1" customWidth="1"/>
    <col min="5636" max="5636" width="14.140625" style="1" customWidth="1"/>
    <col min="5637" max="5637" width="84.85546875" style="1" customWidth="1"/>
    <col min="5638" max="5638" width="15.85546875" style="1" customWidth="1"/>
    <col min="5639" max="5639" width="16.5703125" style="1" customWidth="1"/>
    <col min="5640" max="5640" width="15.85546875" style="1" customWidth="1"/>
    <col min="5641" max="5641" width="13.85546875" style="1" customWidth="1"/>
    <col min="5642" max="5642" width="11.5703125" style="1" customWidth="1"/>
    <col min="5643" max="5643" width="15.85546875" style="1" customWidth="1"/>
    <col min="5644" max="5644" width="14.85546875" style="1" customWidth="1"/>
    <col min="5645" max="5645" width="14.140625" style="1" customWidth="1"/>
    <col min="5646" max="5646" width="14.42578125" style="1" customWidth="1"/>
    <col min="5647" max="5647" width="12.7109375" style="1" customWidth="1"/>
    <col min="5648" max="5648" width="15.42578125" style="1" customWidth="1"/>
    <col min="5649" max="5649" width="15.140625" style="1" customWidth="1"/>
    <col min="5650" max="5650" width="0" style="1" hidden="1" customWidth="1"/>
    <col min="5651" max="5888" width="8.42578125" style="1"/>
    <col min="5889" max="5889" width="0" style="1" hidden="1" customWidth="1"/>
    <col min="5890" max="5890" width="14.7109375" style="1" customWidth="1"/>
    <col min="5891" max="5891" width="13.85546875" style="1" customWidth="1"/>
    <col min="5892" max="5892" width="14.140625" style="1" customWidth="1"/>
    <col min="5893" max="5893" width="84.85546875" style="1" customWidth="1"/>
    <col min="5894" max="5894" width="15.85546875" style="1" customWidth="1"/>
    <col min="5895" max="5895" width="16.5703125" style="1" customWidth="1"/>
    <col min="5896" max="5896" width="15.85546875" style="1" customWidth="1"/>
    <col min="5897" max="5897" width="13.85546875" style="1" customWidth="1"/>
    <col min="5898" max="5898" width="11.5703125" style="1" customWidth="1"/>
    <col min="5899" max="5899" width="15.85546875" style="1" customWidth="1"/>
    <col min="5900" max="5900" width="14.85546875" style="1" customWidth="1"/>
    <col min="5901" max="5901" width="14.140625" style="1" customWidth="1"/>
    <col min="5902" max="5902" width="14.42578125" style="1" customWidth="1"/>
    <col min="5903" max="5903" width="12.7109375" style="1" customWidth="1"/>
    <col min="5904" max="5904" width="15.42578125" style="1" customWidth="1"/>
    <col min="5905" max="5905" width="15.140625" style="1" customWidth="1"/>
    <col min="5906" max="5906" width="0" style="1" hidden="1" customWidth="1"/>
    <col min="5907" max="6144" width="8.42578125" style="1"/>
    <col min="6145" max="6145" width="0" style="1" hidden="1" customWidth="1"/>
    <col min="6146" max="6146" width="14.7109375" style="1" customWidth="1"/>
    <col min="6147" max="6147" width="13.85546875" style="1" customWidth="1"/>
    <col min="6148" max="6148" width="14.140625" style="1" customWidth="1"/>
    <col min="6149" max="6149" width="84.85546875" style="1" customWidth="1"/>
    <col min="6150" max="6150" width="15.85546875" style="1" customWidth="1"/>
    <col min="6151" max="6151" width="16.5703125" style="1" customWidth="1"/>
    <col min="6152" max="6152" width="15.85546875" style="1" customWidth="1"/>
    <col min="6153" max="6153" width="13.85546875" style="1" customWidth="1"/>
    <col min="6154" max="6154" width="11.5703125" style="1" customWidth="1"/>
    <col min="6155" max="6155" width="15.85546875" style="1" customWidth="1"/>
    <col min="6156" max="6156" width="14.85546875" style="1" customWidth="1"/>
    <col min="6157" max="6157" width="14.140625" style="1" customWidth="1"/>
    <col min="6158" max="6158" width="14.42578125" style="1" customWidth="1"/>
    <col min="6159" max="6159" width="12.7109375" style="1" customWidth="1"/>
    <col min="6160" max="6160" width="15.42578125" style="1" customWidth="1"/>
    <col min="6161" max="6161" width="15.140625" style="1" customWidth="1"/>
    <col min="6162" max="6162" width="0" style="1" hidden="1" customWidth="1"/>
    <col min="6163" max="6400" width="8.42578125" style="1"/>
    <col min="6401" max="6401" width="0" style="1" hidden="1" customWidth="1"/>
    <col min="6402" max="6402" width="14.7109375" style="1" customWidth="1"/>
    <col min="6403" max="6403" width="13.85546875" style="1" customWidth="1"/>
    <col min="6404" max="6404" width="14.140625" style="1" customWidth="1"/>
    <col min="6405" max="6405" width="84.85546875" style="1" customWidth="1"/>
    <col min="6406" max="6406" width="15.85546875" style="1" customWidth="1"/>
    <col min="6407" max="6407" width="16.5703125" style="1" customWidth="1"/>
    <col min="6408" max="6408" width="15.85546875" style="1" customWidth="1"/>
    <col min="6409" max="6409" width="13.85546875" style="1" customWidth="1"/>
    <col min="6410" max="6410" width="11.5703125" style="1" customWidth="1"/>
    <col min="6411" max="6411" width="15.85546875" style="1" customWidth="1"/>
    <col min="6412" max="6412" width="14.85546875" style="1" customWidth="1"/>
    <col min="6413" max="6413" width="14.140625" style="1" customWidth="1"/>
    <col min="6414" max="6414" width="14.42578125" style="1" customWidth="1"/>
    <col min="6415" max="6415" width="12.7109375" style="1" customWidth="1"/>
    <col min="6416" max="6416" width="15.42578125" style="1" customWidth="1"/>
    <col min="6417" max="6417" width="15.140625" style="1" customWidth="1"/>
    <col min="6418" max="6418" width="0" style="1" hidden="1" customWidth="1"/>
    <col min="6419" max="6656" width="8.42578125" style="1"/>
    <col min="6657" max="6657" width="0" style="1" hidden="1" customWidth="1"/>
    <col min="6658" max="6658" width="14.7109375" style="1" customWidth="1"/>
    <col min="6659" max="6659" width="13.85546875" style="1" customWidth="1"/>
    <col min="6660" max="6660" width="14.140625" style="1" customWidth="1"/>
    <col min="6661" max="6661" width="84.85546875" style="1" customWidth="1"/>
    <col min="6662" max="6662" width="15.85546875" style="1" customWidth="1"/>
    <col min="6663" max="6663" width="16.5703125" style="1" customWidth="1"/>
    <col min="6664" max="6664" width="15.85546875" style="1" customWidth="1"/>
    <col min="6665" max="6665" width="13.85546875" style="1" customWidth="1"/>
    <col min="6666" max="6666" width="11.5703125" style="1" customWidth="1"/>
    <col min="6667" max="6667" width="15.85546875" style="1" customWidth="1"/>
    <col min="6668" max="6668" width="14.85546875" style="1" customWidth="1"/>
    <col min="6669" max="6669" width="14.140625" style="1" customWidth="1"/>
    <col min="6670" max="6670" width="14.42578125" style="1" customWidth="1"/>
    <col min="6671" max="6671" width="12.7109375" style="1" customWidth="1"/>
    <col min="6672" max="6672" width="15.42578125" style="1" customWidth="1"/>
    <col min="6673" max="6673" width="15.140625" style="1" customWidth="1"/>
    <col min="6674" max="6674" width="0" style="1" hidden="1" customWidth="1"/>
    <col min="6675" max="6912" width="8.42578125" style="1"/>
    <col min="6913" max="6913" width="0" style="1" hidden="1" customWidth="1"/>
    <col min="6914" max="6914" width="14.7109375" style="1" customWidth="1"/>
    <col min="6915" max="6915" width="13.85546875" style="1" customWidth="1"/>
    <col min="6916" max="6916" width="14.140625" style="1" customWidth="1"/>
    <col min="6917" max="6917" width="84.85546875" style="1" customWidth="1"/>
    <col min="6918" max="6918" width="15.85546875" style="1" customWidth="1"/>
    <col min="6919" max="6919" width="16.5703125" style="1" customWidth="1"/>
    <col min="6920" max="6920" width="15.85546875" style="1" customWidth="1"/>
    <col min="6921" max="6921" width="13.85546875" style="1" customWidth="1"/>
    <col min="6922" max="6922" width="11.5703125" style="1" customWidth="1"/>
    <col min="6923" max="6923" width="15.85546875" style="1" customWidth="1"/>
    <col min="6924" max="6924" width="14.85546875" style="1" customWidth="1"/>
    <col min="6925" max="6925" width="14.140625" style="1" customWidth="1"/>
    <col min="6926" max="6926" width="14.42578125" style="1" customWidth="1"/>
    <col min="6927" max="6927" width="12.7109375" style="1" customWidth="1"/>
    <col min="6928" max="6928" width="15.42578125" style="1" customWidth="1"/>
    <col min="6929" max="6929" width="15.140625" style="1" customWidth="1"/>
    <col min="6930" max="6930" width="0" style="1" hidden="1" customWidth="1"/>
    <col min="6931" max="7168" width="8.42578125" style="1"/>
    <col min="7169" max="7169" width="0" style="1" hidden="1" customWidth="1"/>
    <col min="7170" max="7170" width="14.7109375" style="1" customWidth="1"/>
    <col min="7171" max="7171" width="13.85546875" style="1" customWidth="1"/>
    <col min="7172" max="7172" width="14.140625" style="1" customWidth="1"/>
    <col min="7173" max="7173" width="84.85546875" style="1" customWidth="1"/>
    <col min="7174" max="7174" width="15.85546875" style="1" customWidth="1"/>
    <col min="7175" max="7175" width="16.5703125" style="1" customWidth="1"/>
    <col min="7176" max="7176" width="15.85546875" style="1" customWidth="1"/>
    <col min="7177" max="7177" width="13.85546875" style="1" customWidth="1"/>
    <col min="7178" max="7178" width="11.5703125" style="1" customWidth="1"/>
    <col min="7179" max="7179" width="15.85546875" style="1" customWidth="1"/>
    <col min="7180" max="7180" width="14.85546875" style="1" customWidth="1"/>
    <col min="7181" max="7181" width="14.140625" style="1" customWidth="1"/>
    <col min="7182" max="7182" width="14.42578125" style="1" customWidth="1"/>
    <col min="7183" max="7183" width="12.7109375" style="1" customWidth="1"/>
    <col min="7184" max="7184" width="15.42578125" style="1" customWidth="1"/>
    <col min="7185" max="7185" width="15.140625" style="1" customWidth="1"/>
    <col min="7186" max="7186" width="0" style="1" hidden="1" customWidth="1"/>
    <col min="7187" max="7424" width="8.42578125" style="1"/>
    <col min="7425" max="7425" width="0" style="1" hidden="1" customWidth="1"/>
    <col min="7426" max="7426" width="14.7109375" style="1" customWidth="1"/>
    <col min="7427" max="7427" width="13.85546875" style="1" customWidth="1"/>
    <col min="7428" max="7428" width="14.140625" style="1" customWidth="1"/>
    <col min="7429" max="7429" width="84.85546875" style="1" customWidth="1"/>
    <col min="7430" max="7430" width="15.85546875" style="1" customWidth="1"/>
    <col min="7431" max="7431" width="16.5703125" style="1" customWidth="1"/>
    <col min="7432" max="7432" width="15.85546875" style="1" customWidth="1"/>
    <col min="7433" max="7433" width="13.85546875" style="1" customWidth="1"/>
    <col min="7434" max="7434" width="11.5703125" style="1" customWidth="1"/>
    <col min="7435" max="7435" width="15.85546875" style="1" customWidth="1"/>
    <col min="7436" max="7436" width="14.85546875" style="1" customWidth="1"/>
    <col min="7437" max="7437" width="14.140625" style="1" customWidth="1"/>
    <col min="7438" max="7438" width="14.42578125" style="1" customWidth="1"/>
    <col min="7439" max="7439" width="12.7109375" style="1" customWidth="1"/>
    <col min="7440" max="7440" width="15.42578125" style="1" customWidth="1"/>
    <col min="7441" max="7441" width="15.140625" style="1" customWidth="1"/>
    <col min="7442" max="7442" width="0" style="1" hidden="1" customWidth="1"/>
    <col min="7443" max="7680" width="8.42578125" style="1"/>
    <col min="7681" max="7681" width="0" style="1" hidden="1" customWidth="1"/>
    <col min="7682" max="7682" width="14.7109375" style="1" customWidth="1"/>
    <col min="7683" max="7683" width="13.85546875" style="1" customWidth="1"/>
    <col min="7684" max="7684" width="14.140625" style="1" customWidth="1"/>
    <col min="7685" max="7685" width="84.85546875" style="1" customWidth="1"/>
    <col min="7686" max="7686" width="15.85546875" style="1" customWidth="1"/>
    <col min="7687" max="7687" width="16.5703125" style="1" customWidth="1"/>
    <col min="7688" max="7688" width="15.85546875" style="1" customWidth="1"/>
    <col min="7689" max="7689" width="13.85546875" style="1" customWidth="1"/>
    <col min="7690" max="7690" width="11.5703125" style="1" customWidth="1"/>
    <col min="7691" max="7691" width="15.85546875" style="1" customWidth="1"/>
    <col min="7692" max="7692" width="14.85546875" style="1" customWidth="1"/>
    <col min="7693" max="7693" width="14.140625" style="1" customWidth="1"/>
    <col min="7694" max="7694" width="14.42578125" style="1" customWidth="1"/>
    <col min="7695" max="7695" width="12.7109375" style="1" customWidth="1"/>
    <col min="7696" max="7696" width="15.42578125" style="1" customWidth="1"/>
    <col min="7697" max="7697" width="15.140625" style="1" customWidth="1"/>
    <col min="7698" max="7698" width="0" style="1" hidden="1" customWidth="1"/>
    <col min="7699" max="7936" width="8.42578125" style="1"/>
    <col min="7937" max="7937" width="0" style="1" hidden="1" customWidth="1"/>
    <col min="7938" max="7938" width="14.7109375" style="1" customWidth="1"/>
    <col min="7939" max="7939" width="13.85546875" style="1" customWidth="1"/>
    <col min="7940" max="7940" width="14.140625" style="1" customWidth="1"/>
    <col min="7941" max="7941" width="84.85546875" style="1" customWidth="1"/>
    <col min="7942" max="7942" width="15.85546875" style="1" customWidth="1"/>
    <col min="7943" max="7943" width="16.5703125" style="1" customWidth="1"/>
    <col min="7944" max="7944" width="15.85546875" style="1" customWidth="1"/>
    <col min="7945" max="7945" width="13.85546875" style="1" customWidth="1"/>
    <col min="7946" max="7946" width="11.5703125" style="1" customWidth="1"/>
    <col min="7947" max="7947" width="15.85546875" style="1" customWidth="1"/>
    <col min="7948" max="7948" width="14.85546875" style="1" customWidth="1"/>
    <col min="7949" max="7949" width="14.140625" style="1" customWidth="1"/>
    <col min="7950" max="7950" width="14.42578125" style="1" customWidth="1"/>
    <col min="7951" max="7951" width="12.7109375" style="1" customWidth="1"/>
    <col min="7952" max="7952" width="15.42578125" style="1" customWidth="1"/>
    <col min="7953" max="7953" width="15.140625" style="1" customWidth="1"/>
    <col min="7954" max="7954" width="0" style="1" hidden="1" customWidth="1"/>
    <col min="7955" max="8192" width="8.42578125" style="1"/>
    <col min="8193" max="8193" width="0" style="1" hidden="1" customWidth="1"/>
    <col min="8194" max="8194" width="14.7109375" style="1" customWidth="1"/>
    <col min="8195" max="8195" width="13.85546875" style="1" customWidth="1"/>
    <col min="8196" max="8196" width="14.140625" style="1" customWidth="1"/>
    <col min="8197" max="8197" width="84.85546875" style="1" customWidth="1"/>
    <col min="8198" max="8198" width="15.85546875" style="1" customWidth="1"/>
    <col min="8199" max="8199" width="16.5703125" style="1" customWidth="1"/>
    <col min="8200" max="8200" width="15.85546875" style="1" customWidth="1"/>
    <col min="8201" max="8201" width="13.85546875" style="1" customWidth="1"/>
    <col min="8202" max="8202" width="11.5703125" style="1" customWidth="1"/>
    <col min="8203" max="8203" width="15.85546875" style="1" customWidth="1"/>
    <col min="8204" max="8204" width="14.85546875" style="1" customWidth="1"/>
    <col min="8205" max="8205" width="14.140625" style="1" customWidth="1"/>
    <col min="8206" max="8206" width="14.42578125" style="1" customWidth="1"/>
    <col min="8207" max="8207" width="12.7109375" style="1" customWidth="1"/>
    <col min="8208" max="8208" width="15.42578125" style="1" customWidth="1"/>
    <col min="8209" max="8209" width="15.140625" style="1" customWidth="1"/>
    <col min="8210" max="8210" width="0" style="1" hidden="1" customWidth="1"/>
    <col min="8211" max="8448" width="8.42578125" style="1"/>
    <col min="8449" max="8449" width="0" style="1" hidden="1" customWidth="1"/>
    <col min="8450" max="8450" width="14.7109375" style="1" customWidth="1"/>
    <col min="8451" max="8451" width="13.85546875" style="1" customWidth="1"/>
    <col min="8452" max="8452" width="14.140625" style="1" customWidth="1"/>
    <col min="8453" max="8453" width="84.85546875" style="1" customWidth="1"/>
    <col min="8454" max="8454" width="15.85546875" style="1" customWidth="1"/>
    <col min="8455" max="8455" width="16.5703125" style="1" customWidth="1"/>
    <col min="8456" max="8456" width="15.85546875" style="1" customWidth="1"/>
    <col min="8457" max="8457" width="13.85546875" style="1" customWidth="1"/>
    <col min="8458" max="8458" width="11.5703125" style="1" customWidth="1"/>
    <col min="8459" max="8459" width="15.85546875" style="1" customWidth="1"/>
    <col min="8460" max="8460" width="14.85546875" style="1" customWidth="1"/>
    <col min="8461" max="8461" width="14.140625" style="1" customWidth="1"/>
    <col min="8462" max="8462" width="14.42578125" style="1" customWidth="1"/>
    <col min="8463" max="8463" width="12.7109375" style="1" customWidth="1"/>
    <col min="8464" max="8464" width="15.42578125" style="1" customWidth="1"/>
    <col min="8465" max="8465" width="15.140625" style="1" customWidth="1"/>
    <col min="8466" max="8466" width="0" style="1" hidden="1" customWidth="1"/>
    <col min="8467" max="8704" width="8.42578125" style="1"/>
    <col min="8705" max="8705" width="0" style="1" hidden="1" customWidth="1"/>
    <col min="8706" max="8706" width="14.7109375" style="1" customWidth="1"/>
    <col min="8707" max="8707" width="13.85546875" style="1" customWidth="1"/>
    <col min="8708" max="8708" width="14.140625" style="1" customWidth="1"/>
    <col min="8709" max="8709" width="84.85546875" style="1" customWidth="1"/>
    <col min="8710" max="8710" width="15.85546875" style="1" customWidth="1"/>
    <col min="8711" max="8711" width="16.5703125" style="1" customWidth="1"/>
    <col min="8712" max="8712" width="15.85546875" style="1" customWidth="1"/>
    <col min="8713" max="8713" width="13.85546875" style="1" customWidth="1"/>
    <col min="8714" max="8714" width="11.5703125" style="1" customWidth="1"/>
    <col min="8715" max="8715" width="15.85546875" style="1" customWidth="1"/>
    <col min="8716" max="8716" width="14.85546875" style="1" customWidth="1"/>
    <col min="8717" max="8717" width="14.140625" style="1" customWidth="1"/>
    <col min="8718" max="8718" width="14.42578125" style="1" customWidth="1"/>
    <col min="8719" max="8719" width="12.7109375" style="1" customWidth="1"/>
    <col min="8720" max="8720" width="15.42578125" style="1" customWidth="1"/>
    <col min="8721" max="8721" width="15.140625" style="1" customWidth="1"/>
    <col min="8722" max="8722" width="0" style="1" hidden="1" customWidth="1"/>
    <col min="8723" max="8960" width="8.42578125" style="1"/>
    <col min="8961" max="8961" width="0" style="1" hidden="1" customWidth="1"/>
    <col min="8962" max="8962" width="14.7109375" style="1" customWidth="1"/>
    <col min="8963" max="8963" width="13.85546875" style="1" customWidth="1"/>
    <col min="8964" max="8964" width="14.140625" style="1" customWidth="1"/>
    <col min="8965" max="8965" width="84.85546875" style="1" customWidth="1"/>
    <col min="8966" max="8966" width="15.85546875" style="1" customWidth="1"/>
    <col min="8967" max="8967" width="16.5703125" style="1" customWidth="1"/>
    <col min="8968" max="8968" width="15.85546875" style="1" customWidth="1"/>
    <col min="8969" max="8969" width="13.85546875" style="1" customWidth="1"/>
    <col min="8970" max="8970" width="11.5703125" style="1" customWidth="1"/>
    <col min="8971" max="8971" width="15.85546875" style="1" customWidth="1"/>
    <col min="8972" max="8972" width="14.85546875" style="1" customWidth="1"/>
    <col min="8973" max="8973" width="14.140625" style="1" customWidth="1"/>
    <col min="8974" max="8974" width="14.42578125" style="1" customWidth="1"/>
    <col min="8975" max="8975" width="12.7109375" style="1" customWidth="1"/>
    <col min="8976" max="8976" width="15.42578125" style="1" customWidth="1"/>
    <col min="8977" max="8977" width="15.140625" style="1" customWidth="1"/>
    <col min="8978" max="8978" width="0" style="1" hidden="1" customWidth="1"/>
    <col min="8979" max="9216" width="8.42578125" style="1"/>
    <col min="9217" max="9217" width="0" style="1" hidden="1" customWidth="1"/>
    <col min="9218" max="9218" width="14.7109375" style="1" customWidth="1"/>
    <col min="9219" max="9219" width="13.85546875" style="1" customWidth="1"/>
    <col min="9220" max="9220" width="14.140625" style="1" customWidth="1"/>
    <col min="9221" max="9221" width="84.85546875" style="1" customWidth="1"/>
    <col min="9222" max="9222" width="15.85546875" style="1" customWidth="1"/>
    <col min="9223" max="9223" width="16.5703125" style="1" customWidth="1"/>
    <col min="9224" max="9224" width="15.85546875" style="1" customWidth="1"/>
    <col min="9225" max="9225" width="13.85546875" style="1" customWidth="1"/>
    <col min="9226" max="9226" width="11.5703125" style="1" customWidth="1"/>
    <col min="9227" max="9227" width="15.85546875" style="1" customWidth="1"/>
    <col min="9228" max="9228" width="14.85546875" style="1" customWidth="1"/>
    <col min="9229" max="9229" width="14.140625" style="1" customWidth="1"/>
    <col min="9230" max="9230" width="14.42578125" style="1" customWidth="1"/>
    <col min="9231" max="9231" width="12.7109375" style="1" customWidth="1"/>
    <col min="9232" max="9232" width="15.42578125" style="1" customWidth="1"/>
    <col min="9233" max="9233" width="15.140625" style="1" customWidth="1"/>
    <col min="9234" max="9234" width="0" style="1" hidden="1" customWidth="1"/>
    <col min="9235" max="9472" width="8.42578125" style="1"/>
    <col min="9473" max="9473" width="0" style="1" hidden="1" customWidth="1"/>
    <col min="9474" max="9474" width="14.7109375" style="1" customWidth="1"/>
    <col min="9475" max="9475" width="13.85546875" style="1" customWidth="1"/>
    <col min="9476" max="9476" width="14.140625" style="1" customWidth="1"/>
    <col min="9477" max="9477" width="84.85546875" style="1" customWidth="1"/>
    <col min="9478" max="9478" width="15.85546875" style="1" customWidth="1"/>
    <col min="9479" max="9479" width="16.5703125" style="1" customWidth="1"/>
    <col min="9480" max="9480" width="15.85546875" style="1" customWidth="1"/>
    <col min="9481" max="9481" width="13.85546875" style="1" customWidth="1"/>
    <col min="9482" max="9482" width="11.5703125" style="1" customWidth="1"/>
    <col min="9483" max="9483" width="15.85546875" style="1" customWidth="1"/>
    <col min="9484" max="9484" width="14.85546875" style="1" customWidth="1"/>
    <col min="9485" max="9485" width="14.140625" style="1" customWidth="1"/>
    <col min="9486" max="9486" width="14.42578125" style="1" customWidth="1"/>
    <col min="9487" max="9487" width="12.7109375" style="1" customWidth="1"/>
    <col min="9488" max="9488" width="15.42578125" style="1" customWidth="1"/>
    <col min="9489" max="9489" width="15.140625" style="1" customWidth="1"/>
    <col min="9490" max="9490" width="0" style="1" hidden="1" customWidth="1"/>
    <col min="9491" max="9728" width="8.42578125" style="1"/>
    <col min="9729" max="9729" width="0" style="1" hidden="1" customWidth="1"/>
    <col min="9730" max="9730" width="14.7109375" style="1" customWidth="1"/>
    <col min="9731" max="9731" width="13.85546875" style="1" customWidth="1"/>
    <col min="9732" max="9732" width="14.140625" style="1" customWidth="1"/>
    <col min="9733" max="9733" width="84.85546875" style="1" customWidth="1"/>
    <col min="9734" max="9734" width="15.85546875" style="1" customWidth="1"/>
    <col min="9735" max="9735" width="16.5703125" style="1" customWidth="1"/>
    <col min="9736" max="9736" width="15.85546875" style="1" customWidth="1"/>
    <col min="9737" max="9737" width="13.85546875" style="1" customWidth="1"/>
    <col min="9738" max="9738" width="11.5703125" style="1" customWidth="1"/>
    <col min="9739" max="9739" width="15.85546875" style="1" customWidth="1"/>
    <col min="9740" max="9740" width="14.85546875" style="1" customWidth="1"/>
    <col min="9741" max="9741" width="14.140625" style="1" customWidth="1"/>
    <col min="9742" max="9742" width="14.42578125" style="1" customWidth="1"/>
    <col min="9743" max="9743" width="12.7109375" style="1" customWidth="1"/>
    <col min="9744" max="9744" width="15.42578125" style="1" customWidth="1"/>
    <col min="9745" max="9745" width="15.140625" style="1" customWidth="1"/>
    <col min="9746" max="9746" width="0" style="1" hidden="1" customWidth="1"/>
    <col min="9747" max="9984" width="8.42578125" style="1"/>
    <col min="9985" max="9985" width="0" style="1" hidden="1" customWidth="1"/>
    <col min="9986" max="9986" width="14.7109375" style="1" customWidth="1"/>
    <col min="9987" max="9987" width="13.85546875" style="1" customWidth="1"/>
    <col min="9988" max="9988" width="14.140625" style="1" customWidth="1"/>
    <col min="9989" max="9989" width="84.85546875" style="1" customWidth="1"/>
    <col min="9990" max="9990" width="15.85546875" style="1" customWidth="1"/>
    <col min="9991" max="9991" width="16.5703125" style="1" customWidth="1"/>
    <col min="9992" max="9992" width="15.85546875" style="1" customWidth="1"/>
    <col min="9993" max="9993" width="13.85546875" style="1" customWidth="1"/>
    <col min="9994" max="9994" width="11.5703125" style="1" customWidth="1"/>
    <col min="9995" max="9995" width="15.85546875" style="1" customWidth="1"/>
    <col min="9996" max="9996" width="14.85546875" style="1" customWidth="1"/>
    <col min="9997" max="9997" width="14.140625" style="1" customWidth="1"/>
    <col min="9998" max="9998" width="14.42578125" style="1" customWidth="1"/>
    <col min="9999" max="9999" width="12.7109375" style="1" customWidth="1"/>
    <col min="10000" max="10000" width="15.42578125" style="1" customWidth="1"/>
    <col min="10001" max="10001" width="15.140625" style="1" customWidth="1"/>
    <col min="10002" max="10002" width="0" style="1" hidden="1" customWidth="1"/>
    <col min="10003" max="10240" width="8.42578125" style="1"/>
    <col min="10241" max="10241" width="0" style="1" hidden="1" customWidth="1"/>
    <col min="10242" max="10242" width="14.7109375" style="1" customWidth="1"/>
    <col min="10243" max="10243" width="13.85546875" style="1" customWidth="1"/>
    <col min="10244" max="10244" width="14.140625" style="1" customWidth="1"/>
    <col min="10245" max="10245" width="84.85546875" style="1" customWidth="1"/>
    <col min="10246" max="10246" width="15.85546875" style="1" customWidth="1"/>
    <col min="10247" max="10247" width="16.5703125" style="1" customWidth="1"/>
    <col min="10248" max="10248" width="15.85546875" style="1" customWidth="1"/>
    <col min="10249" max="10249" width="13.85546875" style="1" customWidth="1"/>
    <col min="10250" max="10250" width="11.5703125" style="1" customWidth="1"/>
    <col min="10251" max="10251" width="15.85546875" style="1" customWidth="1"/>
    <col min="10252" max="10252" width="14.85546875" style="1" customWidth="1"/>
    <col min="10253" max="10253" width="14.140625" style="1" customWidth="1"/>
    <col min="10254" max="10254" width="14.42578125" style="1" customWidth="1"/>
    <col min="10255" max="10255" width="12.7109375" style="1" customWidth="1"/>
    <col min="10256" max="10256" width="15.42578125" style="1" customWidth="1"/>
    <col min="10257" max="10257" width="15.140625" style="1" customWidth="1"/>
    <col min="10258" max="10258" width="0" style="1" hidden="1" customWidth="1"/>
    <col min="10259" max="10496" width="8.42578125" style="1"/>
    <col min="10497" max="10497" width="0" style="1" hidden="1" customWidth="1"/>
    <col min="10498" max="10498" width="14.7109375" style="1" customWidth="1"/>
    <col min="10499" max="10499" width="13.85546875" style="1" customWidth="1"/>
    <col min="10500" max="10500" width="14.140625" style="1" customWidth="1"/>
    <col min="10501" max="10501" width="84.85546875" style="1" customWidth="1"/>
    <col min="10502" max="10502" width="15.85546875" style="1" customWidth="1"/>
    <col min="10503" max="10503" width="16.5703125" style="1" customWidth="1"/>
    <col min="10504" max="10504" width="15.85546875" style="1" customWidth="1"/>
    <col min="10505" max="10505" width="13.85546875" style="1" customWidth="1"/>
    <col min="10506" max="10506" width="11.5703125" style="1" customWidth="1"/>
    <col min="10507" max="10507" width="15.85546875" style="1" customWidth="1"/>
    <col min="10508" max="10508" width="14.85546875" style="1" customWidth="1"/>
    <col min="10509" max="10509" width="14.140625" style="1" customWidth="1"/>
    <col min="10510" max="10510" width="14.42578125" style="1" customWidth="1"/>
    <col min="10511" max="10511" width="12.7109375" style="1" customWidth="1"/>
    <col min="10512" max="10512" width="15.42578125" style="1" customWidth="1"/>
    <col min="10513" max="10513" width="15.140625" style="1" customWidth="1"/>
    <col min="10514" max="10514" width="0" style="1" hidden="1" customWidth="1"/>
    <col min="10515" max="10752" width="8.42578125" style="1"/>
    <col min="10753" max="10753" width="0" style="1" hidden="1" customWidth="1"/>
    <col min="10754" max="10754" width="14.7109375" style="1" customWidth="1"/>
    <col min="10755" max="10755" width="13.85546875" style="1" customWidth="1"/>
    <col min="10756" max="10756" width="14.140625" style="1" customWidth="1"/>
    <col min="10757" max="10757" width="84.85546875" style="1" customWidth="1"/>
    <col min="10758" max="10758" width="15.85546875" style="1" customWidth="1"/>
    <col min="10759" max="10759" width="16.5703125" style="1" customWidth="1"/>
    <col min="10760" max="10760" width="15.85546875" style="1" customWidth="1"/>
    <col min="10761" max="10761" width="13.85546875" style="1" customWidth="1"/>
    <col min="10762" max="10762" width="11.5703125" style="1" customWidth="1"/>
    <col min="10763" max="10763" width="15.85546875" style="1" customWidth="1"/>
    <col min="10764" max="10764" width="14.85546875" style="1" customWidth="1"/>
    <col min="10765" max="10765" width="14.140625" style="1" customWidth="1"/>
    <col min="10766" max="10766" width="14.42578125" style="1" customWidth="1"/>
    <col min="10767" max="10767" width="12.7109375" style="1" customWidth="1"/>
    <col min="10768" max="10768" width="15.42578125" style="1" customWidth="1"/>
    <col min="10769" max="10769" width="15.140625" style="1" customWidth="1"/>
    <col min="10770" max="10770" width="0" style="1" hidden="1" customWidth="1"/>
    <col min="10771" max="11008" width="8.42578125" style="1"/>
    <col min="11009" max="11009" width="0" style="1" hidden="1" customWidth="1"/>
    <col min="11010" max="11010" width="14.7109375" style="1" customWidth="1"/>
    <col min="11011" max="11011" width="13.85546875" style="1" customWidth="1"/>
    <col min="11012" max="11012" width="14.140625" style="1" customWidth="1"/>
    <col min="11013" max="11013" width="84.85546875" style="1" customWidth="1"/>
    <col min="11014" max="11014" width="15.85546875" style="1" customWidth="1"/>
    <col min="11015" max="11015" width="16.5703125" style="1" customWidth="1"/>
    <col min="11016" max="11016" width="15.85546875" style="1" customWidth="1"/>
    <col min="11017" max="11017" width="13.85546875" style="1" customWidth="1"/>
    <col min="11018" max="11018" width="11.5703125" style="1" customWidth="1"/>
    <col min="11019" max="11019" width="15.85546875" style="1" customWidth="1"/>
    <col min="11020" max="11020" width="14.85546875" style="1" customWidth="1"/>
    <col min="11021" max="11021" width="14.140625" style="1" customWidth="1"/>
    <col min="11022" max="11022" width="14.42578125" style="1" customWidth="1"/>
    <col min="11023" max="11023" width="12.7109375" style="1" customWidth="1"/>
    <col min="11024" max="11024" width="15.42578125" style="1" customWidth="1"/>
    <col min="11025" max="11025" width="15.140625" style="1" customWidth="1"/>
    <col min="11026" max="11026" width="0" style="1" hidden="1" customWidth="1"/>
    <col min="11027" max="11264" width="8.42578125" style="1"/>
    <col min="11265" max="11265" width="0" style="1" hidden="1" customWidth="1"/>
    <col min="11266" max="11266" width="14.7109375" style="1" customWidth="1"/>
    <col min="11267" max="11267" width="13.85546875" style="1" customWidth="1"/>
    <col min="11268" max="11268" width="14.140625" style="1" customWidth="1"/>
    <col min="11269" max="11269" width="84.85546875" style="1" customWidth="1"/>
    <col min="11270" max="11270" width="15.85546875" style="1" customWidth="1"/>
    <col min="11271" max="11271" width="16.5703125" style="1" customWidth="1"/>
    <col min="11272" max="11272" width="15.85546875" style="1" customWidth="1"/>
    <col min="11273" max="11273" width="13.85546875" style="1" customWidth="1"/>
    <col min="11274" max="11274" width="11.5703125" style="1" customWidth="1"/>
    <col min="11275" max="11275" width="15.85546875" style="1" customWidth="1"/>
    <col min="11276" max="11276" width="14.85546875" style="1" customWidth="1"/>
    <col min="11277" max="11277" width="14.140625" style="1" customWidth="1"/>
    <col min="11278" max="11278" width="14.42578125" style="1" customWidth="1"/>
    <col min="11279" max="11279" width="12.7109375" style="1" customWidth="1"/>
    <col min="11280" max="11280" width="15.42578125" style="1" customWidth="1"/>
    <col min="11281" max="11281" width="15.140625" style="1" customWidth="1"/>
    <col min="11282" max="11282" width="0" style="1" hidden="1" customWidth="1"/>
    <col min="11283" max="11520" width="8.42578125" style="1"/>
    <col min="11521" max="11521" width="0" style="1" hidden="1" customWidth="1"/>
    <col min="11522" max="11522" width="14.7109375" style="1" customWidth="1"/>
    <col min="11523" max="11523" width="13.85546875" style="1" customWidth="1"/>
    <col min="11524" max="11524" width="14.140625" style="1" customWidth="1"/>
    <col min="11525" max="11525" width="84.85546875" style="1" customWidth="1"/>
    <col min="11526" max="11526" width="15.85546875" style="1" customWidth="1"/>
    <col min="11527" max="11527" width="16.5703125" style="1" customWidth="1"/>
    <col min="11528" max="11528" width="15.85546875" style="1" customWidth="1"/>
    <col min="11529" max="11529" width="13.85546875" style="1" customWidth="1"/>
    <col min="11530" max="11530" width="11.5703125" style="1" customWidth="1"/>
    <col min="11531" max="11531" width="15.85546875" style="1" customWidth="1"/>
    <col min="11532" max="11532" width="14.85546875" style="1" customWidth="1"/>
    <col min="11533" max="11533" width="14.140625" style="1" customWidth="1"/>
    <col min="11534" max="11534" width="14.42578125" style="1" customWidth="1"/>
    <col min="11535" max="11535" width="12.7109375" style="1" customWidth="1"/>
    <col min="11536" max="11536" width="15.42578125" style="1" customWidth="1"/>
    <col min="11537" max="11537" width="15.140625" style="1" customWidth="1"/>
    <col min="11538" max="11538" width="0" style="1" hidden="1" customWidth="1"/>
    <col min="11539" max="11776" width="8.42578125" style="1"/>
    <col min="11777" max="11777" width="0" style="1" hidden="1" customWidth="1"/>
    <col min="11778" max="11778" width="14.7109375" style="1" customWidth="1"/>
    <col min="11779" max="11779" width="13.85546875" style="1" customWidth="1"/>
    <col min="11780" max="11780" width="14.140625" style="1" customWidth="1"/>
    <col min="11781" max="11781" width="84.85546875" style="1" customWidth="1"/>
    <col min="11782" max="11782" width="15.85546875" style="1" customWidth="1"/>
    <col min="11783" max="11783" width="16.5703125" style="1" customWidth="1"/>
    <col min="11784" max="11784" width="15.85546875" style="1" customWidth="1"/>
    <col min="11785" max="11785" width="13.85546875" style="1" customWidth="1"/>
    <col min="11786" max="11786" width="11.5703125" style="1" customWidth="1"/>
    <col min="11787" max="11787" width="15.85546875" style="1" customWidth="1"/>
    <col min="11788" max="11788" width="14.85546875" style="1" customWidth="1"/>
    <col min="11789" max="11789" width="14.140625" style="1" customWidth="1"/>
    <col min="11790" max="11790" width="14.42578125" style="1" customWidth="1"/>
    <col min="11791" max="11791" width="12.7109375" style="1" customWidth="1"/>
    <col min="11792" max="11792" width="15.42578125" style="1" customWidth="1"/>
    <col min="11793" max="11793" width="15.140625" style="1" customWidth="1"/>
    <col min="11794" max="11794" width="0" style="1" hidden="1" customWidth="1"/>
    <col min="11795" max="12032" width="8.42578125" style="1"/>
    <col min="12033" max="12033" width="0" style="1" hidden="1" customWidth="1"/>
    <col min="12034" max="12034" width="14.7109375" style="1" customWidth="1"/>
    <col min="12035" max="12035" width="13.85546875" style="1" customWidth="1"/>
    <col min="12036" max="12036" width="14.140625" style="1" customWidth="1"/>
    <col min="12037" max="12037" width="84.85546875" style="1" customWidth="1"/>
    <col min="12038" max="12038" width="15.85546875" style="1" customWidth="1"/>
    <col min="12039" max="12039" width="16.5703125" style="1" customWidth="1"/>
    <col min="12040" max="12040" width="15.85546875" style="1" customWidth="1"/>
    <col min="12041" max="12041" width="13.85546875" style="1" customWidth="1"/>
    <col min="12042" max="12042" width="11.5703125" style="1" customWidth="1"/>
    <col min="12043" max="12043" width="15.85546875" style="1" customWidth="1"/>
    <col min="12044" max="12044" width="14.85546875" style="1" customWidth="1"/>
    <col min="12045" max="12045" width="14.140625" style="1" customWidth="1"/>
    <col min="12046" max="12046" width="14.42578125" style="1" customWidth="1"/>
    <col min="12047" max="12047" width="12.7109375" style="1" customWidth="1"/>
    <col min="12048" max="12048" width="15.42578125" style="1" customWidth="1"/>
    <col min="12049" max="12049" width="15.140625" style="1" customWidth="1"/>
    <col min="12050" max="12050" width="0" style="1" hidden="1" customWidth="1"/>
    <col min="12051" max="12288" width="8.42578125" style="1"/>
    <col min="12289" max="12289" width="0" style="1" hidden="1" customWidth="1"/>
    <col min="12290" max="12290" width="14.7109375" style="1" customWidth="1"/>
    <col min="12291" max="12291" width="13.85546875" style="1" customWidth="1"/>
    <col min="12292" max="12292" width="14.140625" style="1" customWidth="1"/>
    <col min="12293" max="12293" width="84.85546875" style="1" customWidth="1"/>
    <col min="12294" max="12294" width="15.85546875" style="1" customWidth="1"/>
    <col min="12295" max="12295" width="16.5703125" style="1" customWidth="1"/>
    <col min="12296" max="12296" width="15.85546875" style="1" customWidth="1"/>
    <col min="12297" max="12297" width="13.85546875" style="1" customWidth="1"/>
    <col min="12298" max="12298" width="11.5703125" style="1" customWidth="1"/>
    <col min="12299" max="12299" width="15.85546875" style="1" customWidth="1"/>
    <col min="12300" max="12300" width="14.85546875" style="1" customWidth="1"/>
    <col min="12301" max="12301" width="14.140625" style="1" customWidth="1"/>
    <col min="12302" max="12302" width="14.42578125" style="1" customWidth="1"/>
    <col min="12303" max="12303" width="12.7109375" style="1" customWidth="1"/>
    <col min="12304" max="12304" width="15.42578125" style="1" customWidth="1"/>
    <col min="12305" max="12305" width="15.140625" style="1" customWidth="1"/>
    <col min="12306" max="12306" width="0" style="1" hidden="1" customWidth="1"/>
    <col min="12307" max="12544" width="8.42578125" style="1"/>
    <col min="12545" max="12545" width="0" style="1" hidden="1" customWidth="1"/>
    <col min="12546" max="12546" width="14.7109375" style="1" customWidth="1"/>
    <col min="12547" max="12547" width="13.85546875" style="1" customWidth="1"/>
    <col min="12548" max="12548" width="14.140625" style="1" customWidth="1"/>
    <col min="12549" max="12549" width="84.85546875" style="1" customWidth="1"/>
    <col min="12550" max="12550" width="15.85546875" style="1" customWidth="1"/>
    <col min="12551" max="12551" width="16.5703125" style="1" customWidth="1"/>
    <col min="12552" max="12552" width="15.85546875" style="1" customWidth="1"/>
    <col min="12553" max="12553" width="13.85546875" style="1" customWidth="1"/>
    <col min="12554" max="12554" width="11.5703125" style="1" customWidth="1"/>
    <col min="12555" max="12555" width="15.85546875" style="1" customWidth="1"/>
    <col min="12556" max="12556" width="14.85546875" style="1" customWidth="1"/>
    <col min="12557" max="12557" width="14.140625" style="1" customWidth="1"/>
    <col min="12558" max="12558" width="14.42578125" style="1" customWidth="1"/>
    <col min="12559" max="12559" width="12.7109375" style="1" customWidth="1"/>
    <col min="12560" max="12560" width="15.42578125" style="1" customWidth="1"/>
    <col min="12561" max="12561" width="15.140625" style="1" customWidth="1"/>
    <col min="12562" max="12562" width="0" style="1" hidden="1" customWidth="1"/>
    <col min="12563" max="12800" width="8.42578125" style="1"/>
    <col min="12801" max="12801" width="0" style="1" hidden="1" customWidth="1"/>
    <col min="12802" max="12802" width="14.7109375" style="1" customWidth="1"/>
    <col min="12803" max="12803" width="13.85546875" style="1" customWidth="1"/>
    <col min="12804" max="12804" width="14.140625" style="1" customWidth="1"/>
    <col min="12805" max="12805" width="84.85546875" style="1" customWidth="1"/>
    <col min="12806" max="12806" width="15.85546875" style="1" customWidth="1"/>
    <col min="12807" max="12807" width="16.5703125" style="1" customWidth="1"/>
    <col min="12808" max="12808" width="15.85546875" style="1" customWidth="1"/>
    <col min="12809" max="12809" width="13.85546875" style="1" customWidth="1"/>
    <col min="12810" max="12810" width="11.5703125" style="1" customWidth="1"/>
    <col min="12811" max="12811" width="15.85546875" style="1" customWidth="1"/>
    <col min="12812" max="12812" width="14.85546875" style="1" customWidth="1"/>
    <col min="12813" max="12813" width="14.140625" style="1" customWidth="1"/>
    <col min="12814" max="12814" width="14.42578125" style="1" customWidth="1"/>
    <col min="12815" max="12815" width="12.7109375" style="1" customWidth="1"/>
    <col min="12816" max="12816" width="15.42578125" style="1" customWidth="1"/>
    <col min="12817" max="12817" width="15.140625" style="1" customWidth="1"/>
    <col min="12818" max="12818" width="0" style="1" hidden="1" customWidth="1"/>
    <col min="12819" max="13056" width="8.42578125" style="1"/>
    <col min="13057" max="13057" width="0" style="1" hidden="1" customWidth="1"/>
    <col min="13058" max="13058" width="14.7109375" style="1" customWidth="1"/>
    <col min="13059" max="13059" width="13.85546875" style="1" customWidth="1"/>
    <col min="13060" max="13060" width="14.140625" style="1" customWidth="1"/>
    <col min="13061" max="13061" width="84.85546875" style="1" customWidth="1"/>
    <col min="13062" max="13062" width="15.85546875" style="1" customWidth="1"/>
    <col min="13063" max="13063" width="16.5703125" style="1" customWidth="1"/>
    <col min="13064" max="13064" width="15.85546875" style="1" customWidth="1"/>
    <col min="13065" max="13065" width="13.85546875" style="1" customWidth="1"/>
    <col min="13066" max="13066" width="11.5703125" style="1" customWidth="1"/>
    <col min="13067" max="13067" width="15.85546875" style="1" customWidth="1"/>
    <col min="13068" max="13068" width="14.85546875" style="1" customWidth="1"/>
    <col min="13069" max="13069" width="14.140625" style="1" customWidth="1"/>
    <col min="13070" max="13070" width="14.42578125" style="1" customWidth="1"/>
    <col min="13071" max="13071" width="12.7109375" style="1" customWidth="1"/>
    <col min="13072" max="13072" width="15.42578125" style="1" customWidth="1"/>
    <col min="13073" max="13073" width="15.140625" style="1" customWidth="1"/>
    <col min="13074" max="13074" width="0" style="1" hidden="1" customWidth="1"/>
    <col min="13075" max="13312" width="8.42578125" style="1"/>
    <col min="13313" max="13313" width="0" style="1" hidden="1" customWidth="1"/>
    <col min="13314" max="13314" width="14.7109375" style="1" customWidth="1"/>
    <col min="13315" max="13315" width="13.85546875" style="1" customWidth="1"/>
    <col min="13316" max="13316" width="14.140625" style="1" customWidth="1"/>
    <col min="13317" max="13317" width="84.85546875" style="1" customWidth="1"/>
    <col min="13318" max="13318" width="15.85546875" style="1" customWidth="1"/>
    <col min="13319" max="13319" width="16.5703125" style="1" customWidth="1"/>
    <col min="13320" max="13320" width="15.85546875" style="1" customWidth="1"/>
    <col min="13321" max="13321" width="13.85546875" style="1" customWidth="1"/>
    <col min="13322" max="13322" width="11.5703125" style="1" customWidth="1"/>
    <col min="13323" max="13323" width="15.85546875" style="1" customWidth="1"/>
    <col min="13324" max="13324" width="14.85546875" style="1" customWidth="1"/>
    <col min="13325" max="13325" width="14.140625" style="1" customWidth="1"/>
    <col min="13326" max="13326" width="14.42578125" style="1" customWidth="1"/>
    <col min="13327" max="13327" width="12.7109375" style="1" customWidth="1"/>
    <col min="13328" max="13328" width="15.42578125" style="1" customWidth="1"/>
    <col min="13329" max="13329" width="15.140625" style="1" customWidth="1"/>
    <col min="13330" max="13330" width="0" style="1" hidden="1" customWidth="1"/>
    <col min="13331" max="13568" width="8.42578125" style="1"/>
    <col min="13569" max="13569" width="0" style="1" hidden="1" customWidth="1"/>
    <col min="13570" max="13570" width="14.7109375" style="1" customWidth="1"/>
    <col min="13571" max="13571" width="13.85546875" style="1" customWidth="1"/>
    <col min="13572" max="13572" width="14.140625" style="1" customWidth="1"/>
    <col min="13573" max="13573" width="84.85546875" style="1" customWidth="1"/>
    <col min="13574" max="13574" width="15.85546875" style="1" customWidth="1"/>
    <col min="13575" max="13575" width="16.5703125" style="1" customWidth="1"/>
    <col min="13576" max="13576" width="15.85546875" style="1" customWidth="1"/>
    <col min="13577" max="13577" width="13.85546875" style="1" customWidth="1"/>
    <col min="13578" max="13578" width="11.5703125" style="1" customWidth="1"/>
    <col min="13579" max="13579" width="15.85546875" style="1" customWidth="1"/>
    <col min="13580" max="13580" width="14.85546875" style="1" customWidth="1"/>
    <col min="13581" max="13581" width="14.140625" style="1" customWidth="1"/>
    <col min="13582" max="13582" width="14.42578125" style="1" customWidth="1"/>
    <col min="13583" max="13583" width="12.7109375" style="1" customWidth="1"/>
    <col min="13584" max="13584" width="15.42578125" style="1" customWidth="1"/>
    <col min="13585" max="13585" width="15.140625" style="1" customWidth="1"/>
    <col min="13586" max="13586" width="0" style="1" hidden="1" customWidth="1"/>
    <col min="13587" max="13824" width="8.42578125" style="1"/>
    <col min="13825" max="13825" width="0" style="1" hidden="1" customWidth="1"/>
    <col min="13826" max="13826" width="14.7109375" style="1" customWidth="1"/>
    <col min="13827" max="13827" width="13.85546875" style="1" customWidth="1"/>
    <col min="13828" max="13828" width="14.140625" style="1" customWidth="1"/>
    <col min="13829" max="13829" width="84.85546875" style="1" customWidth="1"/>
    <col min="13830" max="13830" width="15.85546875" style="1" customWidth="1"/>
    <col min="13831" max="13831" width="16.5703125" style="1" customWidth="1"/>
    <col min="13832" max="13832" width="15.85546875" style="1" customWidth="1"/>
    <col min="13833" max="13833" width="13.85546875" style="1" customWidth="1"/>
    <col min="13834" max="13834" width="11.5703125" style="1" customWidth="1"/>
    <col min="13835" max="13835" width="15.85546875" style="1" customWidth="1"/>
    <col min="13836" max="13836" width="14.85546875" style="1" customWidth="1"/>
    <col min="13837" max="13837" width="14.140625" style="1" customWidth="1"/>
    <col min="13838" max="13838" width="14.42578125" style="1" customWidth="1"/>
    <col min="13839" max="13839" width="12.7109375" style="1" customWidth="1"/>
    <col min="13840" max="13840" width="15.42578125" style="1" customWidth="1"/>
    <col min="13841" max="13841" width="15.140625" style="1" customWidth="1"/>
    <col min="13842" max="13842" width="0" style="1" hidden="1" customWidth="1"/>
    <col min="13843" max="14080" width="8.42578125" style="1"/>
    <col min="14081" max="14081" width="0" style="1" hidden="1" customWidth="1"/>
    <col min="14082" max="14082" width="14.7109375" style="1" customWidth="1"/>
    <col min="14083" max="14083" width="13.85546875" style="1" customWidth="1"/>
    <col min="14084" max="14084" width="14.140625" style="1" customWidth="1"/>
    <col min="14085" max="14085" width="84.85546875" style="1" customWidth="1"/>
    <col min="14086" max="14086" width="15.85546875" style="1" customWidth="1"/>
    <col min="14087" max="14087" width="16.5703125" style="1" customWidth="1"/>
    <col min="14088" max="14088" width="15.85546875" style="1" customWidth="1"/>
    <col min="14089" max="14089" width="13.85546875" style="1" customWidth="1"/>
    <col min="14090" max="14090" width="11.5703125" style="1" customWidth="1"/>
    <col min="14091" max="14091" width="15.85546875" style="1" customWidth="1"/>
    <col min="14092" max="14092" width="14.85546875" style="1" customWidth="1"/>
    <col min="14093" max="14093" width="14.140625" style="1" customWidth="1"/>
    <col min="14094" max="14094" width="14.42578125" style="1" customWidth="1"/>
    <col min="14095" max="14095" width="12.7109375" style="1" customWidth="1"/>
    <col min="14096" max="14096" width="15.42578125" style="1" customWidth="1"/>
    <col min="14097" max="14097" width="15.140625" style="1" customWidth="1"/>
    <col min="14098" max="14098" width="0" style="1" hidden="1" customWidth="1"/>
    <col min="14099" max="14336" width="8.42578125" style="1"/>
    <col min="14337" max="14337" width="0" style="1" hidden="1" customWidth="1"/>
    <col min="14338" max="14338" width="14.7109375" style="1" customWidth="1"/>
    <col min="14339" max="14339" width="13.85546875" style="1" customWidth="1"/>
    <col min="14340" max="14340" width="14.140625" style="1" customWidth="1"/>
    <col min="14341" max="14341" width="84.85546875" style="1" customWidth="1"/>
    <col min="14342" max="14342" width="15.85546875" style="1" customWidth="1"/>
    <col min="14343" max="14343" width="16.5703125" style="1" customWidth="1"/>
    <col min="14344" max="14344" width="15.85546875" style="1" customWidth="1"/>
    <col min="14345" max="14345" width="13.85546875" style="1" customWidth="1"/>
    <col min="14346" max="14346" width="11.5703125" style="1" customWidth="1"/>
    <col min="14347" max="14347" width="15.85546875" style="1" customWidth="1"/>
    <col min="14348" max="14348" width="14.85546875" style="1" customWidth="1"/>
    <col min="14349" max="14349" width="14.140625" style="1" customWidth="1"/>
    <col min="14350" max="14350" width="14.42578125" style="1" customWidth="1"/>
    <col min="14351" max="14351" width="12.7109375" style="1" customWidth="1"/>
    <col min="14352" max="14352" width="15.42578125" style="1" customWidth="1"/>
    <col min="14353" max="14353" width="15.140625" style="1" customWidth="1"/>
    <col min="14354" max="14354" width="0" style="1" hidden="1" customWidth="1"/>
    <col min="14355" max="14592" width="8.42578125" style="1"/>
    <col min="14593" max="14593" width="0" style="1" hidden="1" customWidth="1"/>
    <col min="14594" max="14594" width="14.7109375" style="1" customWidth="1"/>
    <col min="14595" max="14595" width="13.85546875" style="1" customWidth="1"/>
    <col min="14596" max="14596" width="14.140625" style="1" customWidth="1"/>
    <col min="14597" max="14597" width="84.85546875" style="1" customWidth="1"/>
    <col min="14598" max="14598" width="15.85546875" style="1" customWidth="1"/>
    <col min="14599" max="14599" width="16.5703125" style="1" customWidth="1"/>
    <col min="14600" max="14600" width="15.85546875" style="1" customWidth="1"/>
    <col min="14601" max="14601" width="13.85546875" style="1" customWidth="1"/>
    <col min="14602" max="14602" width="11.5703125" style="1" customWidth="1"/>
    <col min="14603" max="14603" width="15.85546875" style="1" customWidth="1"/>
    <col min="14604" max="14604" width="14.85546875" style="1" customWidth="1"/>
    <col min="14605" max="14605" width="14.140625" style="1" customWidth="1"/>
    <col min="14606" max="14606" width="14.42578125" style="1" customWidth="1"/>
    <col min="14607" max="14607" width="12.7109375" style="1" customWidth="1"/>
    <col min="14608" max="14608" width="15.42578125" style="1" customWidth="1"/>
    <col min="14609" max="14609" width="15.140625" style="1" customWidth="1"/>
    <col min="14610" max="14610" width="0" style="1" hidden="1" customWidth="1"/>
    <col min="14611" max="14848" width="8.42578125" style="1"/>
    <col min="14849" max="14849" width="0" style="1" hidden="1" customWidth="1"/>
    <col min="14850" max="14850" width="14.7109375" style="1" customWidth="1"/>
    <col min="14851" max="14851" width="13.85546875" style="1" customWidth="1"/>
    <col min="14852" max="14852" width="14.140625" style="1" customWidth="1"/>
    <col min="14853" max="14853" width="84.85546875" style="1" customWidth="1"/>
    <col min="14854" max="14854" width="15.85546875" style="1" customWidth="1"/>
    <col min="14855" max="14855" width="16.5703125" style="1" customWidth="1"/>
    <col min="14856" max="14856" width="15.85546875" style="1" customWidth="1"/>
    <col min="14857" max="14857" width="13.85546875" style="1" customWidth="1"/>
    <col min="14858" max="14858" width="11.5703125" style="1" customWidth="1"/>
    <col min="14859" max="14859" width="15.85546875" style="1" customWidth="1"/>
    <col min="14860" max="14860" width="14.85546875" style="1" customWidth="1"/>
    <col min="14861" max="14861" width="14.140625" style="1" customWidth="1"/>
    <col min="14862" max="14862" width="14.42578125" style="1" customWidth="1"/>
    <col min="14863" max="14863" width="12.7109375" style="1" customWidth="1"/>
    <col min="14864" max="14864" width="15.42578125" style="1" customWidth="1"/>
    <col min="14865" max="14865" width="15.140625" style="1" customWidth="1"/>
    <col min="14866" max="14866" width="0" style="1" hidden="1" customWidth="1"/>
    <col min="14867" max="15104" width="8.42578125" style="1"/>
    <col min="15105" max="15105" width="0" style="1" hidden="1" customWidth="1"/>
    <col min="15106" max="15106" width="14.7109375" style="1" customWidth="1"/>
    <col min="15107" max="15107" width="13.85546875" style="1" customWidth="1"/>
    <col min="15108" max="15108" width="14.140625" style="1" customWidth="1"/>
    <col min="15109" max="15109" width="84.85546875" style="1" customWidth="1"/>
    <col min="15110" max="15110" width="15.85546875" style="1" customWidth="1"/>
    <col min="15111" max="15111" width="16.5703125" style="1" customWidth="1"/>
    <col min="15112" max="15112" width="15.85546875" style="1" customWidth="1"/>
    <col min="15113" max="15113" width="13.85546875" style="1" customWidth="1"/>
    <col min="15114" max="15114" width="11.5703125" style="1" customWidth="1"/>
    <col min="15115" max="15115" width="15.85546875" style="1" customWidth="1"/>
    <col min="15116" max="15116" width="14.85546875" style="1" customWidth="1"/>
    <col min="15117" max="15117" width="14.140625" style="1" customWidth="1"/>
    <col min="15118" max="15118" width="14.42578125" style="1" customWidth="1"/>
    <col min="15119" max="15119" width="12.7109375" style="1" customWidth="1"/>
    <col min="15120" max="15120" width="15.42578125" style="1" customWidth="1"/>
    <col min="15121" max="15121" width="15.140625" style="1" customWidth="1"/>
    <col min="15122" max="15122" width="0" style="1" hidden="1" customWidth="1"/>
    <col min="15123" max="15360" width="8.42578125" style="1"/>
    <col min="15361" max="15361" width="0" style="1" hidden="1" customWidth="1"/>
    <col min="15362" max="15362" width="14.7109375" style="1" customWidth="1"/>
    <col min="15363" max="15363" width="13.85546875" style="1" customWidth="1"/>
    <col min="15364" max="15364" width="14.140625" style="1" customWidth="1"/>
    <col min="15365" max="15365" width="84.85546875" style="1" customWidth="1"/>
    <col min="15366" max="15366" width="15.85546875" style="1" customWidth="1"/>
    <col min="15367" max="15367" width="16.5703125" style="1" customWidth="1"/>
    <col min="15368" max="15368" width="15.85546875" style="1" customWidth="1"/>
    <col min="15369" max="15369" width="13.85546875" style="1" customWidth="1"/>
    <col min="15370" max="15370" width="11.5703125" style="1" customWidth="1"/>
    <col min="15371" max="15371" width="15.85546875" style="1" customWidth="1"/>
    <col min="15372" max="15372" width="14.85546875" style="1" customWidth="1"/>
    <col min="15373" max="15373" width="14.140625" style="1" customWidth="1"/>
    <col min="15374" max="15374" width="14.42578125" style="1" customWidth="1"/>
    <col min="15375" max="15375" width="12.7109375" style="1" customWidth="1"/>
    <col min="15376" max="15376" width="15.42578125" style="1" customWidth="1"/>
    <col min="15377" max="15377" width="15.140625" style="1" customWidth="1"/>
    <col min="15378" max="15378" width="0" style="1" hidden="1" customWidth="1"/>
    <col min="15379" max="15616" width="8.42578125" style="1"/>
    <col min="15617" max="15617" width="0" style="1" hidden="1" customWidth="1"/>
    <col min="15618" max="15618" width="14.7109375" style="1" customWidth="1"/>
    <col min="15619" max="15619" width="13.85546875" style="1" customWidth="1"/>
    <col min="15620" max="15620" width="14.140625" style="1" customWidth="1"/>
    <col min="15621" max="15621" width="84.85546875" style="1" customWidth="1"/>
    <col min="15622" max="15622" width="15.85546875" style="1" customWidth="1"/>
    <col min="15623" max="15623" width="16.5703125" style="1" customWidth="1"/>
    <col min="15624" max="15624" width="15.85546875" style="1" customWidth="1"/>
    <col min="15625" max="15625" width="13.85546875" style="1" customWidth="1"/>
    <col min="15626" max="15626" width="11.5703125" style="1" customWidth="1"/>
    <col min="15627" max="15627" width="15.85546875" style="1" customWidth="1"/>
    <col min="15628" max="15628" width="14.85546875" style="1" customWidth="1"/>
    <col min="15629" max="15629" width="14.140625" style="1" customWidth="1"/>
    <col min="15630" max="15630" width="14.42578125" style="1" customWidth="1"/>
    <col min="15631" max="15631" width="12.7109375" style="1" customWidth="1"/>
    <col min="15632" max="15632" width="15.42578125" style="1" customWidth="1"/>
    <col min="15633" max="15633" width="15.140625" style="1" customWidth="1"/>
    <col min="15634" max="15634" width="0" style="1" hidden="1" customWidth="1"/>
    <col min="15635" max="15872" width="8.42578125" style="1"/>
    <col min="15873" max="15873" width="0" style="1" hidden="1" customWidth="1"/>
    <col min="15874" max="15874" width="14.7109375" style="1" customWidth="1"/>
    <col min="15875" max="15875" width="13.85546875" style="1" customWidth="1"/>
    <col min="15876" max="15876" width="14.140625" style="1" customWidth="1"/>
    <col min="15877" max="15877" width="84.85546875" style="1" customWidth="1"/>
    <col min="15878" max="15878" width="15.85546875" style="1" customWidth="1"/>
    <col min="15879" max="15879" width="16.5703125" style="1" customWidth="1"/>
    <col min="15880" max="15880" width="15.85546875" style="1" customWidth="1"/>
    <col min="15881" max="15881" width="13.85546875" style="1" customWidth="1"/>
    <col min="15882" max="15882" width="11.5703125" style="1" customWidth="1"/>
    <col min="15883" max="15883" width="15.85546875" style="1" customWidth="1"/>
    <col min="15884" max="15884" width="14.85546875" style="1" customWidth="1"/>
    <col min="15885" max="15885" width="14.140625" style="1" customWidth="1"/>
    <col min="15886" max="15886" width="14.42578125" style="1" customWidth="1"/>
    <col min="15887" max="15887" width="12.7109375" style="1" customWidth="1"/>
    <col min="15888" max="15888" width="15.42578125" style="1" customWidth="1"/>
    <col min="15889" max="15889" width="15.140625" style="1" customWidth="1"/>
    <col min="15890" max="15890" width="0" style="1" hidden="1" customWidth="1"/>
    <col min="15891" max="16128" width="8.42578125" style="1"/>
    <col min="16129" max="16129" width="0" style="1" hidden="1" customWidth="1"/>
    <col min="16130" max="16130" width="14.7109375" style="1" customWidth="1"/>
    <col min="16131" max="16131" width="13.85546875" style="1" customWidth="1"/>
    <col min="16132" max="16132" width="14.140625" style="1" customWidth="1"/>
    <col min="16133" max="16133" width="84.85546875" style="1" customWidth="1"/>
    <col min="16134" max="16134" width="15.85546875" style="1" customWidth="1"/>
    <col min="16135" max="16135" width="16.5703125" style="1" customWidth="1"/>
    <col min="16136" max="16136" width="15.85546875" style="1" customWidth="1"/>
    <col min="16137" max="16137" width="13.85546875" style="1" customWidth="1"/>
    <col min="16138" max="16138" width="11.5703125" style="1" customWidth="1"/>
    <col min="16139" max="16139" width="15.85546875" style="1" customWidth="1"/>
    <col min="16140" max="16140" width="14.85546875" style="1" customWidth="1"/>
    <col min="16141" max="16141" width="14.140625" style="1" customWidth="1"/>
    <col min="16142" max="16142" width="14.42578125" style="1" customWidth="1"/>
    <col min="16143" max="16143" width="12.7109375" style="1" customWidth="1"/>
    <col min="16144" max="16144" width="15.42578125" style="1" customWidth="1"/>
    <col min="16145" max="16145" width="15.140625" style="1" customWidth="1"/>
    <col min="16146" max="16146" width="0" style="1" hidden="1" customWidth="1"/>
    <col min="16147" max="16384" width="8.42578125" style="1"/>
  </cols>
  <sheetData>
    <row r="1" spans="1:17" ht="15.75" x14ac:dyDescent="0.2">
      <c r="P1" s="405" t="s">
        <v>728</v>
      </c>
    </row>
    <row r="2" spans="1:17" ht="15.75" x14ac:dyDescent="0.2">
      <c r="P2" s="404" t="s">
        <v>736</v>
      </c>
    </row>
    <row r="3" spans="1:17" ht="15.75" x14ac:dyDescent="0.2">
      <c r="P3" s="404" t="s">
        <v>686</v>
      </c>
    </row>
    <row r="4" spans="1:17" ht="15.75" x14ac:dyDescent="0.2">
      <c r="P4" s="404" t="s">
        <v>898</v>
      </c>
    </row>
    <row r="5" spans="1:17" ht="46.5" customHeight="1" x14ac:dyDescent="0.2">
      <c r="B5" s="581" t="s">
        <v>744</v>
      </c>
      <c r="C5" s="581"/>
      <c r="D5" s="581"/>
      <c r="E5" s="581"/>
      <c r="F5" s="581"/>
      <c r="G5" s="581"/>
      <c r="H5" s="581"/>
      <c r="I5" s="581"/>
      <c r="J5" s="581"/>
      <c r="K5" s="581"/>
      <c r="L5" s="581"/>
      <c r="M5" s="581"/>
      <c r="N5" s="581"/>
      <c r="O5" s="581"/>
      <c r="P5" s="581"/>
      <c r="Q5" s="581"/>
    </row>
    <row r="6" spans="1:17" ht="26.25" customHeight="1" x14ac:dyDescent="0.25">
      <c r="B6" s="579" t="s">
        <v>739</v>
      </c>
      <c r="C6" s="580"/>
      <c r="D6" s="580"/>
      <c r="E6" s="410"/>
      <c r="F6" s="410"/>
      <c r="G6" s="410"/>
      <c r="H6" s="410"/>
      <c r="I6" s="410"/>
      <c r="J6" s="410"/>
      <c r="K6" s="410"/>
      <c r="L6" s="410"/>
      <c r="M6" s="410"/>
      <c r="N6" s="410"/>
      <c r="O6" s="410"/>
      <c r="P6" s="410"/>
      <c r="Q6" s="410"/>
    </row>
    <row r="7" spans="1:17" ht="24.75" customHeight="1" x14ac:dyDescent="0.3">
      <c r="B7" s="427"/>
      <c r="C7" s="427" t="s">
        <v>738</v>
      </c>
      <c r="D7" s="427"/>
      <c r="E7" s="66"/>
      <c r="F7" s="66"/>
      <c r="G7" s="66"/>
      <c r="H7" s="68"/>
      <c r="I7" s="66"/>
      <c r="J7" s="66"/>
      <c r="K7" s="69"/>
      <c r="L7" s="70"/>
      <c r="M7" s="70"/>
      <c r="N7" s="70"/>
      <c r="O7" s="70"/>
      <c r="P7" s="70"/>
      <c r="Q7" s="407" t="s">
        <v>743</v>
      </c>
    </row>
    <row r="8" spans="1:17" s="71" customFormat="1" ht="21.75" customHeight="1" x14ac:dyDescent="0.2">
      <c r="A8" s="582"/>
      <c r="B8" s="585" t="s">
        <v>745</v>
      </c>
      <c r="C8" s="585" t="s">
        <v>746</v>
      </c>
      <c r="D8" s="585" t="s">
        <v>277</v>
      </c>
      <c r="E8" s="585" t="s">
        <v>747</v>
      </c>
      <c r="F8" s="588" t="s">
        <v>274</v>
      </c>
      <c r="G8" s="589"/>
      <c r="H8" s="589"/>
      <c r="I8" s="589"/>
      <c r="J8" s="590"/>
      <c r="K8" s="588" t="s">
        <v>273</v>
      </c>
      <c r="L8" s="589"/>
      <c r="M8" s="589"/>
      <c r="N8" s="589"/>
      <c r="O8" s="589"/>
      <c r="P8" s="590"/>
      <c r="Q8" s="585" t="s">
        <v>279</v>
      </c>
    </row>
    <row r="9" spans="1:17" s="71" customFormat="1" ht="16.5" customHeight="1" x14ac:dyDescent="0.2">
      <c r="A9" s="583"/>
      <c r="B9" s="586"/>
      <c r="C9" s="586"/>
      <c r="D9" s="586"/>
      <c r="E9" s="586"/>
      <c r="F9" s="585" t="s">
        <v>272</v>
      </c>
      <c r="G9" s="591" t="s">
        <v>280</v>
      </c>
      <c r="H9" s="588" t="s">
        <v>281</v>
      </c>
      <c r="I9" s="590"/>
      <c r="J9" s="591" t="s">
        <v>282</v>
      </c>
      <c r="K9" s="585" t="s">
        <v>272</v>
      </c>
      <c r="L9" s="585" t="s">
        <v>271</v>
      </c>
      <c r="M9" s="591" t="s">
        <v>280</v>
      </c>
      <c r="N9" s="588" t="s">
        <v>281</v>
      </c>
      <c r="O9" s="590"/>
      <c r="P9" s="591" t="s">
        <v>282</v>
      </c>
      <c r="Q9" s="586"/>
    </row>
    <row r="10" spans="1:17" s="71" customFormat="1" ht="20.25" customHeight="1" x14ac:dyDescent="0.2">
      <c r="A10" s="583"/>
      <c r="B10" s="586"/>
      <c r="C10" s="586"/>
      <c r="D10" s="586"/>
      <c r="E10" s="586"/>
      <c r="F10" s="586"/>
      <c r="G10" s="592"/>
      <c r="H10" s="585" t="s">
        <v>283</v>
      </c>
      <c r="I10" s="585" t="s">
        <v>284</v>
      </c>
      <c r="J10" s="592"/>
      <c r="K10" s="586"/>
      <c r="L10" s="586"/>
      <c r="M10" s="592"/>
      <c r="N10" s="585" t="s">
        <v>283</v>
      </c>
      <c r="O10" s="585" t="s">
        <v>284</v>
      </c>
      <c r="P10" s="592"/>
      <c r="Q10" s="586"/>
    </row>
    <row r="11" spans="1:17" s="71" customFormat="1" ht="88.5" customHeight="1" x14ac:dyDescent="0.2">
      <c r="A11" s="584"/>
      <c r="B11" s="587"/>
      <c r="C11" s="587"/>
      <c r="D11" s="587"/>
      <c r="E11" s="587"/>
      <c r="F11" s="587"/>
      <c r="G11" s="593"/>
      <c r="H11" s="587"/>
      <c r="I11" s="587"/>
      <c r="J11" s="593"/>
      <c r="K11" s="587"/>
      <c r="L11" s="587"/>
      <c r="M11" s="593"/>
      <c r="N11" s="587"/>
      <c r="O11" s="587"/>
      <c r="P11" s="593"/>
      <c r="Q11" s="587"/>
    </row>
    <row r="12" spans="1:17" s="71" customFormat="1" ht="15.75" customHeight="1" x14ac:dyDescent="0.2">
      <c r="A12" s="72"/>
      <c r="B12" s="411">
        <v>1</v>
      </c>
      <c r="C12" s="411">
        <v>2</v>
      </c>
      <c r="D12" s="428">
        <v>3</v>
      </c>
      <c r="E12" s="428">
        <v>4</v>
      </c>
      <c r="F12" s="428">
        <v>5</v>
      </c>
      <c r="G12" s="428">
        <v>6</v>
      </c>
      <c r="H12" s="428">
        <v>7</v>
      </c>
      <c r="I12" s="428">
        <v>8</v>
      </c>
      <c r="J12" s="428">
        <v>9</v>
      </c>
      <c r="K12" s="428">
        <v>10</v>
      </c>
      <c r="L12" s="428">
        <v>11</v>
      </c>
      <c r="M12" s="411">
        <v>12</v>
      </c>
      <c r="N12" s="428">
        <v>13</v>
      </c>
      <c r="O12" s="428">
        <v>14</v>
      </c>
      <c r="P12" s="411">
        <v>15</v>
      </c>
      <c r="Q12" s="428">
        <v>16</v>
      </c>
    </row>
    <row r="13" spans="1:17" s="77" customFormat="1" ht="33.75" customHeight="1" x14ac:dyDescent="0.25">
      <c r="A13" s="73"/>
      <c r="B13" s="74" t="s">
        <v>270</v>
      </c>
      <c r="C13" s="74"/>
      <c r="D13" s="74"/>
      <c r="E13" s="75" t="s">
        <v>268</v>
      </c>
      <c r="F13" s="6">
        <f t="shared" ref="F13:P13" si="0">F14</f>
        <v>27973800</v>
      </c>
      <c r="G13" s="6">
        <f t="shared" si="0"/>
        <v>27973800</v>
      </c>
      <c r="H13" s="6">
        <f t="shared" si="0"/>
        <v>17244200</v>
      </c>
      <c r="I13" s="6">
        <f t="shared" si="0"/>
        <v>655800</v>
      </c>
      <c r="J13" s="6">
        <f t="shared" si="0"/>
        <v>0</v>
      </c>
      <c r="K13" s="6">
        <f t="shared" si="0"/>
        <v>4990000</v>
      </c>
      <c r="L13" s="6">
        <f t="shared" si="0"/>
        <v>4560000</v>
      </c>
      <c r="M13" s="6">
        <f t="shared" si="0"/>
        <v>270000</v>
      </c>
      <c r="N13" s="6">
        <f t="shared" si="0"/>
        <v>0</v>
      </c>
      <c r="O13" s="6">
        <f t="shared" si="0"/>
        <v>0</v>
      </c>
      <c r="P13" s="6">
        <f t="shared" si="0"/>
        <v>4720000</v>
      </c>
      <c r="Q13" s="76">
        <f t="shared" ref="Q13:Q81" si="1">F13+K13</f>
        <v>32963800</v>
      </c>
    </row>
    <row r="14" spans="1:17" s="71" customFormat="1" ht="32.25" customHeight="1" x14ac:dyDescent="0.2">
      <c r="A14" s="78"/>
      <c r="B14" s="74" t="s">
        <v>269</v>
      </c>
      <c r="C14" s="74"/>
      <c r="D14" s="74"/>
      <c r="E14" s="75" t="s">
        <v>268</v>
      </c>
      <c r="F14" s="6">
        <f t="shared" ref="F14:F31" si="2">G14+J14</f>
        <v>27973800</v>
      </c>
      <c r="G14" s="6">
        <f>G15+G21+G23+G18+G33</f>
        <v>27973800</v>
      </c>
      <c r="H14" s="6">
        <f t="shared" ref="H14:J14" si="3">H15+H21+H23+H18+H33</f>
        <v>17244200</v>
      </c>
      <c r="I14" s="6">
        <f t="shared" si="3"/>
        <v>655800</v>
      </c>
      <c r="J14" s="6">
        <f t="shared" si="3"/>
        <v>0</v>
      </c>
      <c r="K14" s="6">
        <f t="shared" ref="K14:K25" si="4">M14+P14</f>
        <v>4990000</v>
      </c>
      <c r="L14" s="6">
        <f>L15+L21+L23+L18+L33</f>
        <v>4560000</v>
      </c>
      <c r="M14" s="6">
        <f t="shared" ref="M14:P14" si="5">M15+M21+M23+M18+M33</f>
        <v>270000</v>
      </c>
      <c r="N14" s="6">
        <f t="shared" si="5"/>
        <v>0</v>
      </c>
      <c r="O14" s="6">
        <f t="shared" si="5"/>
        <v>0</v>
      </c>
      <c r="P14" s="6">
        <f t="shared" si="5"/>
        <v>4720000</v>
      </c>
      <c r="Q14" s="76">
        <f t="shared" si="1"/>
        <v>32963800</v>
      </c>
    </row>
    <row r="15" spans="1:17" s="71" customFormat="1" ht="28.5" customHeight="1" x14ac:dyDescent="0.2">
      <c r="A15" s="78"/>
      <c r="B15" s="79" t="s">
        <v>267</v>
      </c>
      <c r="C15" s="79" t="s">
        <v>266</v>
      </c>
      <c r="D15" s="79"/>
      <c r="E15" s="80" t="s">
        <v>265</v>
      </c>
      <c r="F15" s="22">
        <f t="shared" si="2"/>
        <v>24360100</v>
      </c>
      <c r="G15" s="22">
        <f>G16+G17</f>
        <v>24360100</v>
      </c>
      <c r="H15" s="22">
        <f t="shared" ref="H15:J15" si="6">H16+H17</f>
        <v>17244200</v>
      </c>
      <c r="I15" s="22">
        <f t="shared" si="6"/>
        <v>655800</v>
      </c>
      <c r="J15" s="22">
        <f t="shared" si="6"/>
        <v>0</v>
      </c>
      <c r="K15" s="22">
        <f t="shared" si="4"/>
        <v>1300000</v>
      </c>
      <c r="L15" s="22">
        <f>L16+L17</f>
        <v>1300000</v>
      </c>
      <c r="M15" s="22">
        <f>M16+M17</f>
        <v>0</v>
      </c>
      <c r="N15" s="22">
        <f>N16+N17</f>
        <v>0</v>
      </c>
      <c r="O15" s="22">
        <f>O16+O17</f>
        <v>0</v>
      </c>
      <c r="P15" s="22">
        <f>P16+P17</f>
        <v>1300000</v>
      </c>
      <c r="Q15" s="76">
        <f t="shared" si="1"/>
        <v>25660100</v>
      </c>
    </row>
    <row r="16" spans="1:17" s="71" customFormat="1" ht="39.75" customHeight="1" x14ac:dyDescent="0.2">
      <c r="A16" s="81" t="s">
        <v>264</v>
      </c>
      <c r="B16" s="82" t="s">
        <v>263</v>
      </c>
      <c r="C16" s="83" t="s">
        <v>262</v>
      </c>
      <c r="D16" s="83" t="s">
        <v>176</v>
      </c>
      <c r="E16" s="44" t="s">
        <v>261</v>
      </c>
      <c r="F16" s="31">
        <f t="shared" si="2"/>
        <v>23207000</v>
      </c>
      <c r="G16" s="31">
        <v>23207000</v>
      </c>
      <c r="H16" s="43">
        <v>17244200</v>
      </c>
      <c r="I16" s="31">
        <v>516000</v>
      </c>
      <c r="J16" s="31"/>
      <c r="K16" s="31">
        <f t="shared" si="4"/>
        <v>1300000</v>
      </c>
      <c r="L16" s="31">
        <v>1300000</v>
      </c>
      <c r="M16" s="31"/>
      <c r="N16" s="31"/>
      <c r="O16" s="31"/>
      <c r="P16" s="31">
        <v>1300000</v>
      </c>
      <c r="Q16" s="86">
        <f t="shared" si="1"/>
        <v>24507000</v>
      </c>
    </row>
    <row r="17" spans="1:17" s="71" customFormat="1" ht="29.25" customHeight="1" x14ac:dyDescent="0.2">
      <c r="A17" s="81" t="s">
        <v>285</v>
      </c>
      <c r="B17" s="82" t="s">
        <v>252</v>
      </c>
      <c r="C17" s="83" t="s">
        <v>5</v>
      </c>
      <c r="D17" s="83" t="s">
        <v>122</v>
      </c>
      <c r="E17" s="44" t="s">
        <v>251</v>
      </c>
      <c r="F17" s="31">
        <f t="shared" si="2"/>
        <v>1153100</v>
      </c>
      <c r="G17" s="31">
        <v>1153100</v>
      </c>
      <c r="H17" s="31"/>
      <c r="I17" s="31">
        <v>139800</v>
      </c>
      <c r="J17" s="31"/>
      <c r="K17" s="31">
        <f t="shared" si="4"/>
        <v>0</v>
      </c>
      <c r="L17" s="31"/>
      <c r="M17" s="31"/>
      <c r="N17" s="31"/>
      <c r="O17" s="31"/>
      <c r="P17" s="31"/>
      <c r="Q17" s="86">
        <f t="shared" si="1"/>
        <v>1153100</v>
      </c>
    </row>
    <row r="18" spans="1:17" s="71" customFormat="1" ht="29.25" customHeight="1" x14ac:dyDescent="0.2">
      <c r="A18" s="81"/>
      <c r="B18" s="79" t="s">
        <v>249</v>
      </c>
      <c r="C18" s="79" t="s">
        <v>248</v>
      </c>
      <c r="D18" s="79"/>
      <c r="E18" s="80" t="s">
        <v>247</v>
      </c>
      <c r="F18" s="22">
        <f t="shared" si="2"/>
        <v>1306500</v>
      </c>
      <c r="G18" s="22">
        <f>G19+G20</f>
        <v>1306500</v>
      </c>
      <c r="H18" s="22">
        <f t="shared" ref="H18:J18" si="7">H19+H20</f>
        <v>0</v>
      </c>
      <c r="I18" s="22">
        <f t="shared" si="7"/>
        <v>0</v>
      </c>
      <c r="J18" s="22">
        <f t="shared" si="7"/>
        <v>0</v>
      </c>
      <c r="K18" s="22">
        <f t="shared" si="4"/>
        <v>2600000</v>
      </c>
      <c r="L18" s="22">
        <f>L19+L20</f>
        <v>2600000</v>
      </c>
      <c r="M18" s="22">
        <f t="shared" ref="M18:P18" si="8">M19+M20</f>
        <v>0</v>
      </c>
      <c r="N18" s="22">
        <f t="shared" si="8"/>
        <v>0</v>
      </c>
      <c r="O18" s="22">
        <f t="shared" si="8"/>
        <v>0</v>
      </c>
      <c r="P18" s="22">
        <f t="shared" si="8"/>
        <v>2600000</v>
      </c>
      <c r="Q18" s="76">
        <f>F18+K18</f>
        <v>3906500</v>
      </c>
    </row>
    <row r="19" spans="1:17" s="71" customFormat="1" ht="39.75" customHeight="1" x14ac:dyDescent="0.2">
      <c r="A19" s="81"/>
      <c r="B19" s="84" t="s">
        <v>246</v>
      </c>
      <c r="C19" s="85" t="s">
        <v>245</v>
      </c>
      <c r="D19" s="83" t="s">
        <v>244</v>
      </c>
      <c r="E19" s="44" t="s">
        <v>243</v>
      </c>
      <c r="F19" s="31">
        <f t="shared" si="2"/>
        <v>1306500</v>
      </c>
      <c r="G19" s="31">
        <v>1306500</v>
      </c>
      <c r="H19" s="31"/>
      <c r="I19" s="31"/>
      <c r="J19" s="31"/>
      <c r="K19" s="31">
        <f t="shared" si="4"/>
        <v>2600000</v>
      </c>
      <c r="L19" s="31">
        <v>2600000</v>
      </c>
      <c r="M19" s="31"/>
      <c r="N19" s="31"/>
      <c r="O19" s="31"/>
      <c r="P19" s="31">
        <v>2600000</v>
      </c>
      <c r="Q19" s="86">
        <f>F19+K19</f>
        <v>3906500</v>
      </c>
    </row>
    <row r="20" spans="1:17" s="71" customFormat="1" ht="40.5" hidden="1" customHeight="1" x14ac:dyDescent="0.2">
      <c r="A20" s="81"/>
      <c r="B20" s="82" t="s">
        <v>242</v>
      </c>
      <c r="C20" s="85">
        <v>2146</v>
      </c>
      <c r="D20" s="83" t="s">
        <v>241</v>
      </c>
      <c r="E20" s="44" t="s">
        <v>240</v>
      </c>
      <c r="F20" s="31">
        <f t="shared" si="2"/>
        <v>0</v>
      </c>
      <c r="G20" s="31"/>
      <c r="H20" s="31"/>
      <c r="I20" s="31"/>
      <c r="J20" s="31"/>
      <c r="K20" s="31">
        <f>M20+P20</f>
        <v>0</v>
      </c>
      <c r="L20" s="31"/>
      <c r="M20" s="31"/>
      <c r="N20" s="31"/>
      <c r="O20" s="31"/>
      <c r="P20" s="31"/>
      <c r="Q20" s="86">
        <f>F20+K20</f>
        <v>0</v>
      </c>
    </row>
    <row r="21" spans="1:17" s="71" customFormat="1" ht="29.25" customHeight="1" x14ac:dyDescent="0.2">
      <c r="A21" s="81"/>
      <c r="B21" s="79" t="s">
        <v>239</v>
      </c>
      <c r="C21" s="79" t="s">
        <v>238</v>
      </c>
      <c r="D21" s="79"/>
      <c r="E21" s="87" t="s">
        <v>88</v>
      </c>
      <c r="F21" s="22">
        <f t="shared" si="2"/>
        <v>117200</v>
      </c>
      <c r="G21" s="22">
        <f>G22</f>
        <v>117200</v>
      </c>
      <c r="H21" s="22">
        <f>H22</f>
        <v>0</v>
      </c>
      <c r="I21" s="22">
        <f>I22</f>
        <v>0</v>
      </c>
      <c r="J21" s="22">
        <f>J22</f>
        <v>0</v>
      </c>
      <c r="K21" s="22">
        <f t="shared" si="4"/>
        <v>0</v>
      </c>
      <c r="L21" s="22">
        <f>L22</f>
        <v>0</v>
      </c>
      <c r="M21" s="22">
        <f>M22</f>
        <v>0</v>
      </c>
      <c r="N21" s="22">
        <f>N22</f>
        <v>0</v>
      </c>
      <c r="O21" s="22">
        <f>O22</f>
        <v>0</v>
      </c>
      <c r="P21" s="22">
        <f>P22</f>
        <v>0</v>
      </c>
      <c r="Q21" s="76">
        <f>F21+K21</f>
        <v>117200</v>
      </c>
    </row>
    <row r="22" spans="1:17" s="71" customFormat="1" ht="27" customHeight="1" x14ac:dyDescent="0.2">
      <c r="A22" s="88"/>
      <c r="B22" s="84" t="s">
        <v>237</v>
      </c>
      <c r="C22" s="85" t="s">
        <v>236</v>
      </c>
      <c r="D22" s="83" t="s">
        <v>126</v>
      </c>
      <c r="E22" s="44" t="s">
        <v>125</v>
      </c>
      <c r="F22" s="31">
        <f t="shared" si="2"/>
        <v>117200</v>
      </c>
      <c r="G22" s="31">
        <v>117200</v>
      </c>
      <c r="H22" s="31"/>
      <c r="I22" s="31"/>
      <c r="J22" s="31"/>
      <c r="K22" s="31">
        <f t="shared" si="4"/>
        <v>0</v>
      </c>
      <c r="L22" s="31"/>
      <c r="M22" s="31"/>
      <c r="N22" s="31"/>
      <c r="O22" s="31"/>
      <c r="P22" s="31"/>
      <c r="Q22" s="86">
        <f t="shared" ref="Q22:Q35" si="9">F22+K22</f>
        <v>117200</v>
      </c>
    </row>
    <row r="23" spans="1:17" s="71" customFormat="1" ht="30" customHeight="1" x14ac:dyDescent="0.2">
      <c r="A23" s="88"/>
      <c r="B23" s="79" t="s">
        <v>234</v>
      </c>
      <c r="C23" s="89">
        <v>7000</v>
      </c>
      <c r="D23" s="79"/>
      <c r="E23" s="87" t="s">
        <v>50</v>
      </c>
      <c r="F23" s="22">
        <f t="shared" si="2"/>
        <v>106000</v>
      </c>
      <c r="G23" s="22">
        <f>G24+G28+G26</f>
        <v>106000</v>
      </c>
      <c r="H23" s="22">
        <f t="shared" ref="H23:J23" si="10">H24+H28+H26</f>
        <v>0</v>
      </c>
      <c r="I23" s="22">
        <f t="shared" si="10"/>
        <v>0</v>
      </c>
      <c r="J23" s="22">
        <f t="shared" si="10"/>
        <v>0</v>
      </c>
      <c r="K23" s="22">
        <f t="shared" si="4"/>
        <v>1090000</v>
      </c>
      <c r="L23" s="22">
        <f>L24+L28+L26</f>
        <v>660000</v>
      </c>
      <c r="M23" s="22">
        <f t="shared" ref="M23:P23" si="11">M24+M28+M26</f>
        <v>270000</v>
      </c>
      <c r="N23" s="22">
        <f t="shared" si="11"/>
        <v>0</v>
      </c>
      <c r="O23" s="22">
        <f t="shared" si="11"/>
        <v>0</v>
      </c>
      <c r="P23" s="22">
        <f t="shared" si="11"/>
        <v>820000</v>
      </c>
      <c r="Q23" s="76">
        <f t="shared" si="9"/>
        <v>1196000</v>
      </c>
    </row>
    <row r="24" spans="1:17" s="71" customFormat="1" ht="30" customHeight="1" x14ac:dyDescent="0.2">
      <c r="A24" s="88"/>
      <c r="B24" s="79" t="s">
        <v>233</v>
      </c>
      <c r="C24" s="89">
        <v>7100</v>
      </c>
      <c r="D24" s="79"/>
      <c r="E24" s="87" t="s">
        <v>232</v>
      </c>
      <c r="F24" s="22">
        <f t="shared" si="2"/>
        <v>0</v>
      </c>
      <c r="G24" s="22">
        <f>G25</f>
        <v>0</v>
      </c>
      <c r="H24" s="22">
        <f>H25</f>
        <v>0</v>
      </c>
      <c r="I24" s="22">
        <f>I25</f>
        <v>0</v>
      </c>
      <c r="J24" s="22">
        <f>J25</f>
        <v>0</v>
      </c>
      <c r="K24" s="22">
        <f t="shared" si="4"/>
        <v>30000</v>
      </c>
      <c r="L24" s="90">
        <f>L25</f>
        <v>30000</v>
      </c>
      <c r="M24" s="22">
        <f>M25</f>
        <v>0</v>
      </c>
      <c r="N24" s="22">
        <f>N25</f>
        <v>0</v>
      </c>
      <c r="O24" s="90">
        <f>O25</f>
        <v>0</v>
      </c>
      <c r="P24" s="22">
        <f>P25</f>
        <v>30000</v>
      </c>
      <c r="Q24" s="76">
        <f t="shared" si="9"/>
        <v>30000</v>
      </c>
    </row>
    <row r="25" spans="1:17" s="71" customFormat="1" ht="24" customHeight="1" x14ac:dyDescent="0.2">
      <c r="A25" s="81"/>
      <c r="B25" s="82" t="s">
        <v>230</v>
      </c>
      <c r="C25" s="83" t="s">
        <v>229</v>
      </c>
      <c r="D25" s="83" t="s">
        <v>228</v>
      </c>
      <c r="E25" s="91" t="s">
        <v>227</v>
      </c>
      <c r="F25" s="31">
        <f t="shared" si="2"/>
        <v>0</v>
      </c>
      <c r="G25" s="31"/>
      <c r="H25" s="31"/>
      <c r="I25" s="31"/>
      <c r="J25" s="31"/>
      <c r="K25" s="31">
        <f t="shared" si="4"/>
        <v>30000</v>
      </c>
      <c r="L25" s="92">
        <v>30000</v>
      </c>
      <c r="M25" s="83"/>
      <c r="N25" s="83"/>
      <c r="O25" s="93"/>
      <c r="P25" s="31">
        <v>30000</v>
      </c>
      <c r="Q25" s="86">
        <f t="shared" si="9"/>
        <v>30000</v>
      </c>
    </row>
    <row r="26" spans="1:17" s="71" customFormat="1" ht="30.75" customHeight="1" x14ac:dyDescent="0.2">
      <c r="A26" s="81"/>
      <c r="B26" s="79" t="s">
        <v>226</v>
      </c>
      <c r="C26" s="89">
        <v>7300</v>
      </c>
      <c r="D26" s="79"/>
      <c r="E26" s="87" t="s">
        <v>49</v>
      </c>
      <c r="F26" s="22">
        <f t="shared" si="2"/>
        <v>0</v>
      </c>
      <c r="G26" s="22">
        <f>G27</f>
        <v>0</v>
      </c>
      <c r="H26" s="22">
        <f>H27</f>
        <v>0</v>
      </c>
      <c r="I26" s="22">
        <f>I27</f>
        <v>0</v>
      </c>
      <c r="J26" s="22">
        <f>J27</f>
        <v>0</v>
      </c>
      <c r="K26" s="22">
        <f t="shared" ref="K26:K35" si="12">M26+P26</f>
        <v>600000</v>
      </c>
      <c r="L26" s="22">
        <f>L27</f>
        <v>600000</v>
      </c>
      <c r="M26" s="22">
        <f>M27</f>
        <v>0</v>
      </c>
      <c r="N26" s="22">
        <f>N27</f>
        <v>0</v>
      </c>
      <c r="O26" s="22">
        <f>O27</f>
        <v>0</v>
      </c>
      <c r="P26" s="22">
        <f>P27</f>
        <v>600000</v>
      </c>
      <c r="Q26" s="76">
        <f t="shared" si="9"/>
        <v>600000</v>
      </c>
    </row>
    <row r="27" spans="1:17" s="71" customFormat="1" ht="39.75" customHeight="1" x14ac:dyDescent="0.2">
      <c r="A27" s="81"/>
      <c r="B27" s="82" t="s">
        <v>224</v>
      </c>
      <c r="C27" s="83" t="s">
        <v>223</v>
      </c>
      <c r="D27" s="83" t="s">
        <v>35</v>
      </c>
      <c r="E27" s="44" t="s">
        <v>614</v>
      </c>
      <c r="F27" s="31">
        <f>G27+J27</f>
        <v>0</v>
      </c>
      <c r="G27" s="31"/>
      <c r="H27" s="31"/>
      <c r="I27" s="31"/>
      <c r="J27" s="31"/>
      <c r="K27" s="31">
        <f t="shared" si="12"/>
        <v>600000</v>
      </c>
      <c r="L27" s="31">
        <v>600000</v>
      </c>
      <c r="M27" s="31"/>
      <c r="N27" s="31"/>
      <c r="O27" s="31"/>
      <c r="P27" s="31">
        <v>600000</v>
      </c>
      <c r="Q27" s="86">
        <f t="shared" si="9"/>
        <v>600000</v>
      </c>
    </row>
    <row r="28" spans="1:17" s="71" customFormat="1" ht="28.5" customHeight="1" x14ac:dyDescent="0.2">
      <c r="A28" s="81"/>
      <c r="B28" s="79" t="s">
        <v>220</v>
      </c>
      <c r="C28" s="79" t="s">
        <v>219</v>
      </c>
      <c r="D28" s="79"/>
      <c r="E28" s="94" t="s">
        <v>286</v>
      </c>
      <c r="F28" s="22">
        <f t="shared" si="2"/>
        <v>106000</v>
      </c>
      <c r="G28" s="22">
        <f>G30+G32+G29+G31</f>
        <v>106000</v>
      </c>
      <c r="H28" s="22">
        <f>H30+H32+H29+H31</f>
        <v>0</v>
      </c>
      <c r="I28" s="22">
        <f>I30+I32+I29+I31</f>
        <v>0</v>
      </c>
      <c r="J28" s="22">
        <f>J30+J32+J29+J31</f>
        <v>0</v>
      </c>
      <c r="K28" s="22">
        <f t="shared" si="12"/>
        <v>460000</v>
      </c>
      <c r="L28" s="22">
        <f>L30+L32+L29+L31</f>
        <v>30000</v>
      </c>
      <c r="M28" s="22">
        <f>M30+M32+M29+M31</f>
        <v>270000</v>
      </c>
      <c r="N28" s="22">
        <f>N30+N32+N29+N31</f>
        <v>0</v>
      </c>
      <c r="O28" s="22">
        <f>O30+O32+O29+O31</f>
        <v>0</v>
      </c>
      <c r="P28" s="22">
        <f>P30+P32+P29+P31</f>
        <v>190000</v>
      </c>
      <c r="Q28" s="76">
        <f t="shared" si="9"/>
        <v>566000</v>
      </c>
    </row>
    <row r="29" spans="1:17" s="71" customFormat="1" ht="27" customHeight="1" x14ac:dyDescent="0.2">
      <c r="A29" s="81"/>
      <c r="B29" s="82" t="s">
        <v>217</v>
      </c>
      <c r="C29" s="83" t="s">
        <v>216</v>
      </c>
      <c r="D29" s="83" t="s">
        <v>215</v>
      </c>
      <c r="E29" s="95" t="s">
        <v>214</v>
      </c>
      <c r="F29" s="31">
        <f>G29+J29</f>
        <v>50000</v>
      </c>
      <c r="G29" s="31">
        <v>50000</v>
      </c>
      <c r="H29" s="31"/>
      <c r="I29" s="31"/>
      <c r="J29" s="31"/>
      <c r="K29" s="31">
        <f t="shared" si="12"/>
        <v>0</v>
      </c>
      <c r="L29" s="31"/>
      <c r="M29" s="31"/>
      <c r="N29" s="31"/>
      <c r="O29" s="31"/>
      <c r="P29" s="31"/>
      <c r="Q29" s="86">
        <f t="shared" si="9"/>
        <v>50000</v>
      </c>
    </row>
    <row r="30" spans="1:17" s="71" customFormat="1" ht="28.5" customHeight="1" x14ac:dyDescent="0.2">
      <c r="A30" s="81"/>
      <c r="B30" s="82" t="s">
        <v>211</v>
      </c>
      <c r="C30" s="83" t="s">
        <v>210</v>
      </c>
      <c r="D30" s="83" t="s">
        <v>209</v>
      </c>
      <c r="E30" s="95" t="s">
        <v>208</v>
      </c>
      <c r="F30" s="31">
        <f t="shared" si="2"/>
        <v>0</v>
      </c>
      <c r="G30" s="31"/>
      <c r="H30" s="31"/>
      <c r="I30" s="31"/>
      <c r="J30" s="31"/>
      <c r="K30" s="31">
        <f t="shared" si="12"/>
        <v>30000</v>
      </c>
      <c r="L30" s="31">
        <v>30000</v>
      </c>
      <c r="M30" s="31"/>
      <c r="N30" s="31"/>
      <c r="O30" s="31"/>
      <c r="P30" s="31">
        <v>30000</v>
      </c>
      <c r="Q30" s="86">
        <f t="shared" si="9"/>
        <v>30000</v>
      </c>
    </row>
    <row r="31" spans="1:17" s="71" customFormat="1" ht="26.25" customHeight="1" x14ac:dyDescent="0.2">
      <c r="A31" s="81"/>
      <c r="B31" s="82" t="s">
        <v>287</v>
      </c>
      <c r="C31" s="83" t="s">
        <v>288</v>
      </c>
      <c r="D31" s="83" t="s">
        <v>209</v>
      </c>
      <c r="E31" s="95" t="s">
        <v>289</v>
      </c>
      <c r="F31" s="31">
        <f t="shared" si="2"/>
        <v>56000</v>
      </c>
      <c r="G31" s="31">
        <v>56000</v>
      </c>
      <c r="H31" s="31"/>
      <c r="I31" s="31"/>
      <c r="J31" s="31"/>
      <c r="K31" s="31">
        <f t="shared" si="12"/>
        <v>0</v>
      </c>
      <c r="L31" s="31"/>
      <c r="M31" s="31"/>
      <c r="N31" s="31"/>
      <c r="O31" s="31"/>
      <c r="P31" s="31"/>
      <c r="Q31" s="86">
        <f t="shared" si="9"/>
        <v>56000</v>
      </c>
    </row>
    <row r="32" spans="1:17" s="71" customFormat="1" ht="102" customHeight="1" x14ac:dyDescent="0.2">
      <c r="A32" s="88"/>
      <c r="B32" s="82" t="s">
        <v>290</v>
      </c>
      <c r="C32" s="85" t="s">
        <v>291</v>
      </c>
      <c r="D32" s="83" t="s">
        <v>209</v>
      </c>
      <c r="E32" s="44" t="s">
        <v>292</v>
      </c>
      <c r="F32" s="31">
        <f>G32+J32</f>
        <v>0</v>
      </c>
      <c r="G32" s="31"/>
      <c r="H32" s="31"/>
      <c r="I32" s="31"/>
      <c r="J32" s="31"/>
      <c r="K32" s="31">
        <f t="shared" si="12"/>
        <v>430000</v>
      </c>
      <c r="L32" s="31"/>
      <c r="M32" s="31">
        <v>270000</v>
      </c>
      <c r="N32" s="31"/>
      <c r="O32" s="31"/>
      <c r="P32" s="31">
        <v>160000</v>
      </c>
      <c r="Q32" s="86">
        <f t="shared" si="9"/>
        <v>430000</v>
      </c>
    </row>
    <row r="33" spans="1:17" s="71" customFormat="1" ht="29.25" customHeight="1" x14ac:dyDescent="0.2">
      <c r="A33" s="88"/>
      <c r="B33" s="79" t="s">
        <v>788</v>
      </c>
      <c r="C33" s="89">
        <v>8000</v>
      </c>
      <c r="D33" s="79"/>
      <c r="E33" s="87" t="s">
        <v>16</v>
      </c>
      <c r="F33" s="22">
        <f t="shared" ref="F33:F35" si="13">G33+J33</f>
        <v>2084000</v>
      </c>
      <c r="G33" s="22">
        <f>G34</f>
        <v>2084000</v>
      </c>
      <c r="H33" s="22">
        <f t="shared" ref="H33:J34" si="14">H34</f>
        <v>0</v>
      </c>
      <c r="I33" s="22">
        <f t="shared" si="14"/>
        <v>0</v>
      </c>
      <c r="J33" s="22">
        <f t="shared" si="14"/>
        <v>0</v>
      </c>
      <c r="K33" s="22">
        <f t="shared" si="12"/>
        <v>0</v>
      </c>
      <c r="L33" s="22">
        <f>L34</f>
        <v>0</v>
      </c>
      <c r="M33" s="22">
        <f t="shared" ref="M33:P33" si="15">M34</f>
        <v>0</v>
      </c>
      <c r="N33" s="22">
        <f t="shared" si="15"/>
        <v>0</v>
      </c>
      <c r="O33" s="22">
        <f t="shared" si="15"/>
        <v>0</v>
      </c>
      <c r="P33" s="22">
        <f t="shared" si="15"/>
        <v>0</v>
      </c>
      <c r="Q33" s="76">
        <f t="shared" si="9"/>
        <v>2084000</v>
      </c>
    </row>
    <row r="34" spans="1:17" s="71" customFormat="1" ht="30.75" customHeight="1" x14ac:dyDescent="0.2">
      <c r="A34" s="88"/>
      <c r="B34" s="79" t="s">
        <v>789</v>
      </c>
      <c r="C34" s="79">
        <v>8400</v>
      </c>
      <c r="D34" s="79"/>
      <c r="E34" s="94" t="s">
        <v>790</v>
      </c>
      <c r="F34" s="22">
        <f t="shared" si="13"/>
        <v>2084000</v>
      </c>
      <c r="G34" s="22">
        <f>G35</f>
        <v>2084000</v>
      </c>
      <c r="H34" s="22">
        <f t="shared" si="14"/>
        <v>0</v>
      </c>
      <c r="I34" s="22">
        <f t="shared" si="14"/>
        <v>0</v>
      </c>
      <c r="J34" s="22">
        <f t="shared" si="14"/>
        <v>0</v>
      </c>
      <c r="K34" s="22">
        <f t="shared" si="12"/>
        <v>0</v>
      </c>
      <c r="L34" s="22">
        <f>L35</f>
        <v>0</v>
      </c>
      <c r="M34" s="22">
        <f t="shared" ref="M34:P34" si="16">M35</f>
        <v>0</v>
      </c>
      <c r="N34" s="22">
        <f t="shared" si="16"/>
        <v>0</v>
      </c>
      <c r="O34" s="22">
        <f t="shared" si="16"/>
        <v>0</v>
      </c>
      <c r="P34" s="22">
        <f t="shared" si="16"/>
        <v>0</v>
      </c>
      <c r="Q34" s="76">
        <f t="shared" si="9"/>
        <v>2084000</v>
      </c>
    </row>
    <row r="35" spans="1:17" s="71" customFormat="1" ht="32.25" customHeight="1" x14ac:dyDescent="0.2">
      <c r="A35" s="88"/>
      <c r="B35" s="82" t="s">
        <v>791</v>
      </c>
      <c r="C35" s="85">
        <v>8410</v>
      </c>
      <c r="D35" s="83" t="s">
        <v>792</v>
      </c>
      <c r="E35" s="44" t="s">
        <v>793</v>
      </c>
      <c r="F35" s="31">
        <f t="shared" si="13"/>
        <v>2084000</v>
      </c>
      <c r="G35" s="31">
        <v>2084000</v>
      </c>
      <c r="H35" s="31"/>
      <c r="I35" s="31"/>
      <c r="J35" s="31"/>
      <c r="K35" s="31">
        <f t="shared" si="12"/>
        <v>0</v>
      </c>
      <c r="L35" s="31"/>
      <c r="M35" s="31"/>
      <c r="N35" s="31"/>
      <c r="O35" s="31"/>
      <c r="P35" s="31"/>
      <c r="Q35" s="86">
        <f t="shared" si="9"/>
        <v>2084000</v>
      </c>
    </row>
    <row r="36" spans="1:17" s="71" customFormat="1" ht="35.25" customHeight="1" x14ac:dyDescent="0.2">
      <c r="A36" s="96"/>
      <c r="B36" s="74" t="s">
        <v>207</v>
      </c>
      <c r="C36" s="74"/>
      <c r="D36" s="74"/>
      <c r="E36" s="75" t="s">
        <v>205</v>
      </c>
      <c r="F36" s="6">
        <f>F37</f>
        <v>138258047</v>
      </c>
      <c r="G36" s="6">
        <f>G37</f>
        <v>138258047</v>
      </c>
      <c r="H36" s="6">
        <f>H37</f>
        <v>93293160</v>
      </c>
      <c r="I36" s="6">
        <f>I37</f>
        <v>12826400</v>
      </c>
      <c r="J36" s="6"/>
      <c r="K36" s="6">
        <f t="shared" ref="K36:P36" si="17">K37</f>
        <v>9613030</v>
      </c>
      <c r="L36" s="6">
        <f t="shared" si="17"/>
        <v>4332630</v>
      </c>
      <c r="M36" s="6">
        <f t="shared" si="17"/>
        <v>5209400</v>
      </c>
      <c r="N36" s="6">
        <f t="shared" si="17"/>
        <v>201000</v>
      </c>
      <c r="O36" s="6">
        <f t="shared" si="17"/>
        <v>0</v>
      </c>
      <c r="P36" s="6">
        <f t="shared" si="17"/>
        <v>4403630</v>
      </c>
      <c r="Q36" s="76">
        <f t="shared" si="1"/>
        <v>147871077</v>
      </c>
    </row>
    <row r="37" spans="1:17" s="71" customFormat="1" ht="34.5" customHeight="1" x14ac:dyDescent="0.2">
      <c r="A37" s="78"/>
      <c r="B37" s="74" t="s">
        <v>206</v>
      </c>
      <c r="C37" s="74"/>
      <c r="D37" s="74"/>
      <c r="E37" s="75" t="s">
        <v>205</v>
      </c>
      <c r="F37" s="6">
        <f t="shared" ref="F37:F49" si="18">G37+J37</f>
        <v>138258047</v>
      </c>
      <c r="G37" s="6">
        <f>G38+G40+G48+G50</f>
        <v>138258047</v>
      </c>
      <c r="H37" s="6">
        <f t="shared" ref="H37:J37" si="19">H38+H40+H48+H50</f>
        <v>93293160</v>
      </c>
      <c r="I37" s="6">
        <f t="shared" si="19"/>
        <v>12826400</v>
      </c>
      <c r="J37" s="6">
        <f t="shared" si="19"/>
        <v>0</v>
      </c>
      <c r="K37" s="6">
        <f t="shared" ref="K37:K47" si="20">M37+P37</f>
        <v>9613030</v>
      </c>
      <c r="L37" s="6">
        <f>L38+L40+L48+L50</f>
        <v>4332630</v>
      </c>
      <c r="M37" s="6">
        <f t="shared" ref="M37:P37" si="21">M38+M40+M48+M50</f>
        <v>5209400</v>
      </c>
      <c r="N37" s="6">
        <f t="shared" si="21"/>
        <v>201000</v>
      </c>
      <c r="O37" s="6">
        <f t="shared" si="21"/>
        <v>0</v>
      </c>
      <c r="P37" s="6">
        <f t="shared" si="21"/>
        <v>4403630</v>
      </c>
      <c r="Q37" s="76">
        <f t="shared" si="1"/>
        <v>147871077</v>
      </c>
    </row>
    <row r="38" spans="1:17" s="71" customFormat="1" ht="25.5" customHeight="1" x14ac:dyDescent="0.2">
      <c r="A38" s="78"/>
      <c r="B38" s="79" t="s">
        <v>293</v>
      </c>
      <c r="C38" s="79" t="s">
        <v>266</v>
      </c>
      <c r="D38" s="79"/>
      <c r="E38" s="80" t="s">
        <v>265</v>
      </c>
      <c r="F38" s="22">
        <f t="shared" si="18"/>
        <v>1120000</v>
      </c>
      <c r="G38" s="22">
        <f>G39</f>
        <v>1120000</v>
      </c>
      <c r="H38" s="22">
        <f>H39</f>
        <v>916200</v>
      </c>
      <c r="I38" s="22">
        <f>I39</f>
        <v>0</v>
      </c>
      <c r="J38" s="22">
        <f>J39</f>
        <v>0</v>
      </c>
      <c r="K38" s="22">
        <f t="shared" si="20"/>
        <v>0</v>
      </c>
      <c r="L38" s="22">
        <f>L39</f>
        <v>0</v>
      </c>
      <c r="M38" s="22">
        <f>M39</f>
        <v>0</v>
      </c>
      <c r="N38" s="22">
        <f>N39</f>
        <v>0</v>
      </c>
      <c r="O38" s="22">
        <f>O39</f>
        <v>0</v>
      </c>
      <c r="P38" s="22">
        <f>P39</f>
        <v>0</v>
      </c>
      <c r="Q38" s="76">
        <f t="shared" si="1"/>
        <v>1120000</v>
      </c>
    </row>
    <row r="39" spans="1:17" s="71" customFormat="1" ht="41.25" customHeight="1" x14ac:dyDescent="0.2">
      <c r="A39" s="81" t="s">
        <v>264</v>
      </c>
      <c r="B39" s="82" t="s">
        <v>294</v>
      </c>
      <c r="C39" s="83" t="s">
        <v>262</v>
      </c>
      <c r="D39" s="83" t="s">
        <v>176</v>
      </c>
      <c r="E39" s="44" t="s">
        <v>261</v>
      </c>
      <c r="F39" s="31">
        <f t="shared" si="18"/>
        <v>1120000</v>
      </c>
      <c r="G39" s="31">
        <v>1120000</v>
      </c>
      <c r="H39" s="31">
        <v>916200</v>
      </c>
      <c r="I39" s="31"/>
      <c r="J39" s="31"/>
      <c r="K39" s="31">
        <f t="shared" si="20"/>
        <v>0</v>
      </c>
      <c r="L39" s="31"/>
      <c r="M39" s="31"/>
      <c r="N39" s="31"/>
      <c r="O39" s="31"/>
      <c r="P39" s="31"/>
      <c r="Q39" s="86">
        <f t="shared" si="1"/>
        <v>1120000</v>
      </c>
    </row>
    <row r="40" spans="1:17" s="71" customFormat="1" ht="26.25" customHeight="1" x14ac:dyDescent="0.2">
      <c r="A40" s="81"/>
      <c r="B40" s="79" t="s">
        <v>204</v>
      </c>
      <c r="C40" s="79" t="s">
        <v>119</v>
      </c>
      <c r="D40" s="79"/>
      <c r="E40" s="87" t="s">
        <v>118</v>
      </c>
      <c r="F40" s="22">
        <f t="shared" si="18"/>
        <v>136735361</v>
      </c>
      <c r="G40" s="22">
        <f>G41+G42+G43+G44+G45+G46+G47</f>
        <v>136735361</v>
      </c>
      <c r="H40" s="22">
        <f t="shared" ref="H40:J40" si="22">H41+H42+H43+H44+H45+H46+H47</f>
        <v>92376960</v>
      </c>
      <c r="I40" s="22">
        <f t="shared" si="22"/>
        <v>12826400</v>
      </c>
      <c r="J40" s="22">
        <f t="shared" si="22"/>
        <v>0</v>
      </c>
      <c r="K40" s="22">
        <f t="shared" si="20"/>
        <v>7613030</v>
      </c>
      <c r="L40" s="22">
        <f>L41+L42+L43+L44+L45+L46+L47</f>
        <v>2332630</v>
      </c>
      <c r="M40" s="22">
        <f t="shared" ref="M40:P40" si="23">M41+M42+M43+M44+M45+M46+M47</f>
        <v>5209400</v>
      </c>
      <c r="N40" s="22">
        <f t="shared" si="23"/>
        <v>201000</v>
      </c>
      <c r="O40" s="22">
        <f t="shared" si="23"/>
        <v>0</v>
      </c>
      <c r="P40" s="22">
        <f t="shared" si="23"/>
        <v>2403630</v>
      </c>
      <c r="Q40" s="76">
        <f t="shared" si="1"/>
        <v>144348391</v>
      </c>
    </row>
    <row r="41" spans="1:17" s="71" customFormat="1" ht="25.5" customHeight="1" x14ac:dyDescent="0.2">
      <c r="A41" s="81" t="s">
        <v>203</v>
      </c>
      <c r="B41" s="82" t="s">
        <v>202</v>
      </c>
      <c r="C41" s="85">
        <v>1010</v>
      </c>
      <c r="D41" s="83" t="s">
        <v>175</v>
      </c>
      <c r="E41" s="44" t="s">
        <v>201</v>
      </c>
      <c r="F41" s="31">
        <f t="shared" si="18"/>
        <v>34591200</v>
      </c>
      <c r="G41" s="31">
        <v>34591200</v>
      </c>
      <c r="H41" s="31">
        <v>21966200</v>
      </c>
      <c r="I41" s="31">
        <v>4254100</v>
      </c>
      <c r="J41" s="31"/>
      <c r="K41" s="31">
        <f t="shared" si="20"/>
        <v>2357000</v>
      </c>
      <c r="L41" s="31"/>
      <c r="M41" s="31">
        <v>2357000</v>
      </c>
      <c r="N41" s="31"/>
      <c r="O41" s="31"/>
      <c r="P41" s="31"/>
      <c r="Q41" s="86">
        <f t="shared" si="1"/>
        <v>36948200</v>
      </c>
    </row>
    <row r="42" spans="1:17" s="71" customFormat="1" ht="45.75" customHeight="1" x14ac:dyDescent="0.2">
      <c r="A42" s="81" t="s">
        <v>195</v>
      </c>
      <c r="B42" s="82" t="s">
        <v>194</v>
      </c>
      <c r="C42" s="85">
        <v>1020</v>
      </c>
      <c r="D42" s="83" t="s">
        <v>193</v>
      </c>
      <c r="E42" s="44" t="s">
        <v>880</v>
      </c>
      <c r="F42" s="43">
        <f t="shared" si="18"/>
        <v>85803746</v>
      </c>
      <c r="G42" s="43">
        <f>85445100+358646</f>
        <v>85803746</v>
      </c>
      <c r="H42" s="43">
        <f>59114300+137360</f>
        <v>59251660</v>
      </c>
      <c r="I42" s="31">
        <v>7543400</v>
      </c>
      <c r="J42" s="31"/>
      <c r="K42" s="31">
        <f t="shared" si="20"/>
        <v>4148026</v>
      </c>
      <c r="L42" s="31">
        <f>3045370-2000000+187260</f>
        <v>1232630</v>
      </c>
      <c r="M42" s="31">
        <v>2845396</v>
      </c>
      <c r="N42" s="31">
        <v>201000</v>
      </c>
      <c r="O42" s="31"/>
      <c r="P42" s="31">
        <f>70000+3045370-2000000+187260</f>
        <v>1302630</v>
      </c>
      <c r="Q42" s="86">
        <f t="shared" si="1"/>
        <v>89951772</v>
      </c>
    </row>
    <row r="43" spans="1:17" s="71" customFormat="1" ht="39.75" customHeight="1" x14ac:dyDescent="0.2">
      <c r="A43" s="81" t="s">
        <v>295</v>
      </c>
      <c r="B43" s="82" t="s">
        <v>296</v>
      </c>
      <c r="C43" s="85">
        <v>1090</v>
      </c>
      <c r="D43" s="83" t="s">
        <v>115</v>
      </c>
      <c r="E43" s="44" t="s">
        <v>881</v>
      </c>
      <c r="F43" s="31">
        <f t="shared" si="18"/>
        <v>10010800</v>
      </c>
      <c r="G43" s="31">
        <v>10010800</v>
      </c>
      <c r="H43" s="31">
        <v>7160800</v>
      </c>
      <c r="I43" s="31">
        <v>840500</v>
      </c>
      <c r="J43" s="31"/>
      <c r="K43" s="31">
        <f t="shared" si="20"/>
        <v>8000</v>
      </c>
      <c r="L43" s="31"/>
      <c r="M43" s="31">
        <v>7000</v>
      </c>
      <c r="N43" s="31"/>
      <c r="O43" s="31"/>
      <c r="P43" s="31">
        <v>1000</v>
      </c>
      <c r="Q43" s="86">
        <f t="shared" si="1"/>
        <v>10018800</v>
      </c>
    </row>
    <row r="44" spans="1:17" s="71" customFormat="1" ht="25.9" customHeight="1" x14ac:dyDescent="0.2">
      <c r="A44" s="81" t="s">
        <v>297</v>
      </c>
      <c r="B44" s="82" t="s">
        <v>298</v>
      </c>
      <c r="C44" s="85">
        <v>1150</v>
      </c>
      <c r="D44" s="83" t="s">
        <v>186</v>
      </c>
      <c r="E44" s="44" t="s">
        <v>883</v>
      </c>
      <c r="F44" s="31">
        <f t="shared" si="18"/>
        <v>1570200</v>
      </c>
      <c r="G44" s="31">
        <v>1570200</v>
      </c>
      <c r="H44" s="31">
        <v>1260400</v>
      </c>
      <c r="I44" s="31"/>
      <c r="J44" s="31"/>
      <c r="K44" s="31">
        <f t="shared" si="20"/>
        <v>0</v>
      </c>
      <c r="L44" s="31"/>
      <c r="M44" s="31"/>
      <c r="N44" s="31"/>
      <c r="O44" s="31"/>
      <c r="P44" s="31"/>
      <c r="Q44" s="86">
        <f t="shared" si="1"/>
        <v>1570200</v>
      </c>
    </row>
    <row r="45" spans="1:17" s="71" customFormat="1" ht="25.5" customHeight="1" x14ac:dyDescent="0.2">
      <c r="A45" s="97"/>
      <c r="B45" s="82" t="s">
        <v>299</v>
      </c>
      <c r="C45" s="85">
        <v>1161</v>
      </c>
      <c r="D45" s="83" t="s">
        <v>186</v>
      </c>
      <c r="E45" s="44" t="s">
        <v>300</v>
      </c>
      <c r="F45" s="31">
        <f t="shared" si="18"/>
        <v>2413600</v>
      </c>
      <c r="G45" s="31">
        <v>2413600</v>
      </c>
      <c r="H45" s="31">
        <v>1631000</v>
      </c>
      <c r="I45" s="31">
        <v>188400</v>
      </c>
      <c r="J45" s="31"/>
      <c r="K45" s="31">
        <f t="shared" si="20"/>
        <v>4</v>
      </c>
      <c r="L45" s="31"/>
      <c r="M45" s="31">
        <v>4</v>
      </c>
      <c r="N45" s="31"/>
      <c r="O45" s="31"/>
      <c r="P45" s="31"/>
      <c r="Q45" s="86">
        <f t="shared" si="1"/>
        <v>2413604</v>
      </c>
    </row>
    <row r="46" spans="1:17" s="71" customFormat="1" ht="25.15" customHeight="1" x14ac:dyDescent="0.2">
      <c r="A46" s="97"/>
      <c r="B46" s="82" t="s">
        <v>187</v>
      </c>
      <c r="C46" s="85">
        <v>1162</v>
      </c>
      <c r="D46" s="83" t="s">
        <v>186</v>
      </c>
      <c r="E46" s="44" t="s">
        <v>185</v>
      </c>
      <c r="F46" s="31">
        <f t="shared" si="18"/>
        <v>935240</v>
      </c>
      <c r="G46" s="31">
        <v>935240</v>
      </c>
      <c r="H46" s="31"/>
      <c r="I46" s="31"/>
      <c r="J46" s="31"/>
      <c r="K46" s="31">
        <f t="shared" si="20"/>
        <v>1075000</v>
      </c>
      <c r="L46" s="31">
        <v>1075000</v>
      </c>
      <c r="M46" s="31"/>
      <c r="N46" s="31"/>
      <c r="O46" s="31"/>
      <c r="P46" s="31">
        <v>1075000</v>
      </c>
      <c r="Q46" s="86">
        <f t="shared" si="1"/>
        <v>2010240</v>
      </c>
    </row>
    <row r="47" spans="1:17" s="71" customFormat="1" ht="25.15" customHeight="1" x14ac:dyDescent="0.2">
      <c r="A47" s="97"/>
      <c r="B47" s="82" t="s">
        <v>574</v>
      </c>
      <c r="C47" s="85">
        <v>1170</v>
      </c>
      <c r="D47" s="83" t="s">
        <v>186</v>
      </c>
      <c r="E47" s="44" t="s">
        <v>575</v>
      </c>
      <c r="F47" s="31">
        <f t="shared" si="18"/>
        <v>1410575</v>
      </c>
      <c r="G47" s="31">
        <v>1410575</v>
      </c>
      <c r="H47" s="31">
        <v>1106900</v>
      </c>
      <c r="I47" s="31"/>
      <c r="J47" s="31"/>
      <c r="K47" s="31">
        <f t="shared" si="20"/>
        <v>25000</v>
      </c>
      <c r="L47" s="31">
        <v>25000</v>
      </c>
      <c r="M47" s="31"/>
      <c r="N47" s="31"/>
      <c r="O47" s="31"/>
      <c r="P47" s="31">
        <v>25000</v>
      </c>
      <c r="Q47" s="86">
        <f t="shared" si="1"/>
        <v>1435575</v>
      </c>
    </row>
    <row r="48" spans="1:17" s="71" customFormat="1" ht="24" customHeight="1" x14ac:dyDescent="0.2">
      <c r="A48" s="81"/>
      <c r="B48" s="79" t="s">
        <v>184</v>
      </c>
      <c r="C48" s="89">
        <v>3000</v>
      </c>
      <c r="D48" s="79"/>
      <c r="E48" s="87" t="s">
        <v>88</v>
      </c>
      <c r="F48" s="22">
        <f t="shared" si="18"/>
        <v>402686</v>
      </c>
      <c r="G48" s="22">
        <f>G49</f>
        <v>402686</v>
      </c>
      <c r="H48" s="98">
        <f>H49</f>
        <v>0</v>
      </c>
      <c r="I48" s="98">
        <f>I49</f>
        <v>0</v>
      </c>
      <c r="J48" s="98">
        <f>J49</f>
        <v>0</v>
      </c>
      <c r="K48" s="98">
        <f>L48+O48</f>
        <v>0</v>
      </c>
      <c r="L48" s="98"/>
      <c r="M48" s="98"/>
      <c r="N48" s="98"/>
      <c r="O48" s="98"/>
      <c r="P48" s="98"/>
      <c r="Q48" s="76">
        <f t="shared" si="1"/>
        <v>402686</v>
      </c>
    </row>
    <row r="49" spans="1:17" s="71" customFormat="1" ht="62.25" customHeight="1" x14ac:dyDescent="0.2">
      <c r="A49" s="81"/>
      <c r="B49" s="82" t="s">
        <v>183</v>
      </c>
      <c r="C49" s="85">
        <v>3140</v>
      </c>
      <c r="D49" s="83" t="s">
        <v>102</v>
      </c>
      <c r="E49" s="44" t="s">
        <v>182</v>
      </c>
      <c r="F49" s="31">
        <f t="shared" si="18"/>
        <v>402686</v>
      </c>
      <c r="G49" s="31">
        <v>402686</v>
      </c>
      <c r="H49" s="31"/>
      <c r="I49" s="31"/>
      <c r="J49" s="31"/>
      <c r="K49" s="31"/>
      <c r="L49" s="31"/>
      <c r="M49" s="31"/>
      <c r="N49" s="31"/>
      <c r="O49" s="31"/>
      <c r="P49" s="31"/>
      <c r="Q49" s="86">
        <f t="shared" si="1"/>
        <v>402686</v>
      </c>
    </row>
    <row r="50" spans="1:17" s="71" customFormat="1" ht="27" customHeight="1" x14ac:dyDescent="0.2">
      <c r="A50" s="81"/>
      <c r="B50" s="79" t="s">
        <v>670</v>
      </c>
      <c r="C50" s="89">
        <v>7000</v>
      </c>
      <c r="D50" s="79"/>
      <c r="E50" s="87" t="s">
        <v>50</v>
      </c>
      <c r="F50" s="22">
        <f>G50+J50</f>
        <v>0</v>
      </c>
      <c r="G50" s="22">
        <f>G53+G51</f>
        <v>0</v>
      </c>
      <c r="H50" s="22">
        <f t="shared" ref="H50:J50" si="24">H53+H51</f>
        <v>0</v>
      </c>
      <c r="I50" s="22">
        <f t="shared" si="24"/>
        <v>0</v>
      </c>
      <c r="J50" s="22">
        <f t="shared" si="24"/>
        <v>0</v>
      </c>
      <c r="K50" s="22">
        <f>M50+P50</f>
        <v>2000000</v>
      </c>
      <c r="L50" s="22">
        <f>L53+L51</f>
        <v>2000000</v>
      </c>
      <c r="M50" s="22">
        <f t="shared" ref="M50:P50" si="25">M53+M51</f>
        <v>0</v>
      </c>
      <c r="N50" s="22">
        <f t="shared" si="25"/>
        <v>0</v>
      </c>
      <c r="O50" s="22">
        <f t="shared" si="25"/>
        <v>0</v>
      </c>
      <c r="P50" s="22">
        <f t="shared" si="25"/>
        <v>2000000</v>
      </c>
      <c r="Q50" s="76">
        <f t="shared" si="1"/>
        <v>2000000</v>
      </c>
    </row>
    <row r="51" spans="1:17" s="71" customFormat="1" ht="27" customHeight="1" x14ac:dyDescent="0.2">
      <c r="A51" s="81"/>
      <c r="B51" s="79" t="s">
        <v>884</v>
      </c>
      <c r="C51" s="89">
        <v>7300</v>
      </c>
      <c r="D51" s="79"/>
      <c r="E51" s="87" t="s">
        <v>49</v>
      </c>
      <c r="F51" s="22">
        <f t="shared" ref="F51:F52" si="26">G51+J51</f>
        <v>0</v>
      </c>
      <c r="G51" s="22">
        <f>G52</f>
        <v>0</v>
      </c>
      <c r="H51" s="22">
        <f t="shared" ref="H51:J51" si="27">H52</f>
        <v>0</v>
      </c>
      <c r="I51" s="22">
        <f t="shared" si="27"/>
        <v>0</v>
      </c>
      <c r="J51" s="22">
        <f t="shared" si="27"/>
        <v>0</v>
      </c>
      <c r="K51" s="22">
        <f t="shared" ref="K51:K52" si="28">M51+P51</f>
        <v>2000000</v>
      </c>
      <c r="L51" s="22">
        <f>L52</f>
        <v>2000000</v>
      </c>
      <c r="M51" s="22">
        <f t="shared" ref="M51:P51" si="29">M52</f>
        <v>0</v>
      </c>
      <c r="N51" s="22">
        <f t="shared" si="29"/>
        <v>0</v>
      </c>
      <c r="O51" s="22">
        <f t="shared" si="29"/>
        <v>0</v>
      </c>
      <c r="P51" s="22">
        <f t="shared" si="29"/>
        <v>2000000</v>
      </c>
      <c r="Q51" s="76">
        <f t="shared" si="1"/>
        <v>2000000</v>
      </c>
    </row>
    <row r="52" spans="1:17" s="71" customFormat="1" ht="28.5" customHeight="1" x14ac:dyDescent="0.2">
      <c r="A52" s="81"/>
      <c r="B52" s="82" t="s">
        <v>885</v>
      </c>
      <c r="C52" s="83" t="s">
        <v>628</v>
      </c>
      <c r="D52" s="83" t="s">
        <v>35</v>
      </c>
      <c r="E52" s="44" t="s">
        <v>48</v>
      </c>
      <c r="F52" s="31">
        <f t="shared" si="26"/>
        <v>0</v>
      </c>
      <c r="G52" s="31"/>
      <c r="H52" s="31"/>
      <c r="I52" s="31"/>
      <c r="J52" s="31"/>
      <c r="K52" s="31">
        <f t="shared" si="28"/>
        <v>2000000</v>
      </c>
      <c r="L52" s="31">
        <v>2000000</v>
      </c>
      <c r="M52" s="31"/>
      <c r="N52" s="31"/>
      <c r="O52" s="31"/>
      <c r="P52" s="31">
        <v>2000000</v>
      </c>
      <c r="Q52" s="76">
        <f t="shared" si="1"/>
        <v>2000000</v>
      </c>
    </row>
    <row r="53" spans="1:17" s="71" customFormat="1" ht="27" hidden="1" customHeight="1" x14ac:dyDescent="0.2">
      <c r="A53" s="81"/>
      <c r="B53" s="79" t="s">
        <v>301</v>
      </c>
      <c r="C53" s="79" t="s">
        <v>219</v>
      </c>
      <c r="D53" s="79"/>
      <c r="E53" s="94" t="s">
        <v>286</v>
      </c>
      <c r="F53" s="22">
        <f>G53+J53</f>
        <v>0</v>
      </c>
      <c r="G53" s="22">
        <f>G54</f>
        <v>0</v>
      </c>
      <c r="H53" s="22">
        <f t="shared" ref="H53:J53" si="30">H54</f>
        <v>0</v>
      </c>
      <c r="I53" s="22">
        <f t="shared" si="30"/>
        <v>0</v>
      </c>
      <c r="J53" s="22">
        <f t="shared" si="30"/>
        <v>0</v>
      </c>
      <c r="K53" s="22">
        <f>M53+P53</f>
        <v>0</v>
      </c>
      <c r="L53" s="22">
        <f t="shared" ref="L53:P53" si="31">L54</f>
        <v>0</v>
      </c>
      <c r="M53" s="22">
        <f t="shared" si="31"/>
        <v>0</v>
      </c>
      <c r="N53" s="22">
        <f t="shared" si="31"/>
        <v>0</v>
      </c>
      <c r="O53" s="22">
        <f t="shared" si="31"/>
        <v>0</v>
      </c>
      <c r="P53" s="22">
        <f t="shared" si="31"/>
        <v>0</v>
      </c>
      <c r="Q53" s="76">
        <f t="shared" si="1"/>
        <v>0</v>
      </c>
    </row>
    <row r="54" spans="1:17" s="71" customFormat="1" ht="102.75" hidden="1" customHeight="1" x14ac:dyDescent="0.2">
      <c r="A54" s="81"/>
      <c r="B54" s="82" t="s">
        <v>302</v>
      </c>
      <c r="C54" s="83" t="s">
        <v>291</v>
      </c>
      <c r="D54" s="83" t="s">
        <v>209</v>
      </c>
      <c r="E54" s="44" t="s">
        <v>292</v>
      </c>
      <c r="F54" s="31">
        <f>G54+J54</f>
        <v>0</v>
      </c>
      <c r="G54" s="31"/>
      <c r="H54" s="31"/>
      <c r="I54" s="31"/>
      <c r="J54" s="31"/>
      <c r="K54" s="31">
        <f>M54+P54</f>
        <v>0</v>
      </c>
      <c r="L54" s="31"/>
      <c r="M54" s="31"/>
      <c r="N54" s="31"/>
      <c r="O54" s="31"/>
      <c r="P54" s="31"/>
      <c r="Q54" s="86">
        <f t="shared" si="1"/>
        <v>0</v>
      </c>
    </row>
    <row r="55" spans="1:17" s="71" customFormat="1" ht="38.25" customHeight="1" x14ac:dyDescent="0.2">
      <c r="A55" s="100"/>
      <c r="B55" s="74" t="s">
        <v>179</v>
      </c>
      <c r="C55" s="74"/>
      <c r="D55" s="74"/>
      <c r="E55" s="75" t="s">
        <v>177</v>
      </c>
      <c r="F55" s="6">
        <f t="shared" ref="F55:Q55" si="32">F56</f>
        <v>25816250</v>
      </c>
      <c r="G55" s="6">
        <f>G56</f>
        <v>25816250</v>
      </c>
      <c r="H55" s="6">
        <f t="shared" si="32"/>
        <v>16547190</v>
      </c>
      <c r="I55" s="6">
        <f t="shared" si="32"/>
        <v>563900</v>
      </c>
      <c r="J55" s="6">
        <f t="shared" si="32"/>
        <v>0</v>
      </c>
      <c r="K55" s="6">
        <f t="shared" si="32"/>
        <v>647100</v>
      </c>
      <c r="L55" s="6">
        <f t="shared" si="32"/>
        <v>0</v>
      </c>
      <c r="M55" s="6">
        <f t="shared" si="32"/>
        <v>647100</v>
      </c>
      <c r="N55" s="6">
        <f t="shared" si="32"/>
        <v>115500</v>
      </c>
      <c r="O55" s="6">
        <f t="shared" si="32"/>
        <v>10550</v>
      </c>
      <c r="P55" s="6">
        <f t="shared" si="32"/>
        <v>0</v>
      </c>
      <c r="Q55" s="76">
        <f t="shared" si="32"/>
        <v>26463350</v>
      </c>
    </row>
    <row r="56" spans="1:17" s="71" customFormat="1" ht="37.5" customHeight="1" x14ac:dyDescent="0.2">
      <c r="A56" s="78"/>
      <c r="B56" s="74" t="s">
        <v>178</v>
      </c>
      <c r="C56" s="74"/>
      <c r="D56" s="74"/>
      <c r="E56" s="75" t="s">
        <v>177</v>
      </c>
      <c r="F56" s="6">
        <f t="shared" ref="F56:F76" si="33">G56+J56</f>
        <v>25816250</v>
      </c>
      <c r="G56" s="6">
        <f>G57+G59+G102+G100</f>
        <v>25816250</v>
      </c>
      <c r="H56" s="6">
        <f t="shared" ref="H56:J56" si="34">H57+H59+H102+H100</f>
        <v>16547190</v>
      </c>
      <c r="I56" s="6">
        <f t="shared" si="34"/>
        <v>563900</v>
      </c>
      <c r="J56" s="6">
        <f t="shared" si="34"/>
        <v>0</v>
      </c>
      <c r="K56" s="6">
        <f>M56+P56</f>
        <v>647100</v>
      </c>
      <c r="L56" s="6">
        <f>L57+L59+L102+L100</f>
        <v>0</v>
      </c>
      <c r="M56" s="6">
        <f t="shared" ref="M56:P56" si="35">M57+M59+M102+M100</f>
        <v>647100</v>
      </c>
      <c r="N56" s="6">
        <f t="shared" si="35"/>
        <v>115500</v>
      </c>
      <c r="O56" s="6">
        <f t="shared" si="35"/>
        <v>10550</v>
      </c>
      <c r="P56" s="6">
        <f t="shared" si="35"/>
        <v>0</v>
      </c>
      <c r="Q56" s="76">
        <f t="shared" si="1"/>
        <v>26463350</v>
      </c>
    </row>
    <row r="57" spans="1:17" s="71" customFormat="1" ht="27" customHeight="1" x14ac:dyDescent="0.2">
      <c r="A57" s="78"/>
      <c r="B57" s="79" t="s">
        <v>303</v>
      </c>
      <c r="C57" s="79" t="s">
        <v>266</v>
      </c>
      <c r="D57" s="79"/>
      <c r="E57" s="80" t="s">
        <v>265</v>
      </c>
      <c r="F57" s="22">
        <f t="shared" si="33"/>
        <v>8732000</v>
      </c>
      <c r="G57" s="22">
        <f>G58</f>
        <v>8732000</v>
      </c>
      <c r="H57" s="22">
        <f>H58</f>
        <v>6980300</v>
      </c>
      <c r="I57" s="22">
        <f>I58</f>
        <v>194000</v>
      </c>
      <c r="J57" s="22">
        <f>J58</f>
        <v>0</v>
      </c>
      <c r="K57" s="22">
        <f>M57+P57</f>
        <v>0</v>
      </c>
      <c r="L57" s="22">
        <f>L58</f>
        <v>0</v>
      </c>
      <c r="M57" s="22">
        <f>M58</f>
        <v>0</v>
      </c>
      <c r="N57" s="22">
        <f>N58</f>
        <v>0</v>
      </c>
      <c r="O57" s="22">
        <f>O58</f>
        <v>0</v>
      </c>
      <c r="P57" s="22">
        <f>P58</f>
        <v>0</v>
      </c>
      <c r="Q57" s="76">
        <f t="shared" si="1"/>
        <v>8732000</v>
      </c>
    </row>
    <row r="58" spans="1:17" s="71" customFormat="1" ht="47.25" customHeight="1" x14ac:dyDescent="0.2">
      <c r="A58" s="81" t="s">
        <v>264</v>
      </c>
      <c r="B58" s="82" t="s">
        <v>304</v>
      </c>
      <c r="C58" s="83" t="s">
        <v>262</v>
      </c>
      <c r="D58" s="83" t="s">
        <v>176</v>
      </c>
      <c r="E58" s="44" t="s">
        <v>261</v>
      </c>
      <c r="F58" s="31">
        <f t="shared" si="33"/>
        <v>8732000</v>
      </c>
      <c r="G58" s="31">
        <v>8732000</v>
      </c>
      <c r="H58" s="31">
        <v>6980300</v>
      </c>
      <c r="I58" s="31">
        <v>194000</v>
      </c>
      <c r="J58" s="31"/>
      <c r="K58" s="31">
        <f t="shared" ref="K58:K78" si="36">L58+O58</f>
        <v>0</v>
      </c>
      <c r="L58" s="31"/>
      <c r="M58" s="31"/>
      <c r="N58" s="31"/>
      <c r="O58" s="31"/>
      <c r="P58" s="31"/>
      <c r="Q58" s="86">
        <f t="shared" si="1"/>
        <v>8732000</v>
      </c>
    </row>
    <row r="59" spans="1:17" s="71" customFormat="1" ht="27.75" customHeight="1" x14ac:dyDescent="0.2">
      <c r="A59" s="81"/>
      <c r="B59" s="79" t="s">
        <v>172</v>
      </c>
      <c r="C59" s="89">
        <v>3000</v>
      </c>
      <c r="D59" s="79"/>
      <c r="E59" s="87" t="s">
        <v>88</v>
      </c>
      <c r="F59" s="22">
        <f>G59+J59</f>
        <v>17084250</v>
      </c>
      <c r="G59" s="22">
        <f>SUM(G60:G99)</f>
        <v>17084250</v>
      </c>
      <c r="H59" s="22">
        <f>SUM(H60:H99)</f>
        <v>9566890</v>
      </c>
      <c r="I59" s="22">
        <f>SUM(I60:I99)</f>
        <v>369900</v>
      </c>
      <c r="J59" s="22">
        <f>SUM(J60:J99)</f>
        <v>0</v>
      </c>
      <c r="K59" s="22">
        <f>M59+P59</f>
        <v>647100</v>
      </c>
      <c r="L59" s="22">
        <f>SUM(L60:L99)</f>
        <v>0</v>
      </c>
      <c r="M59" s="22">
        <f t="shared" ref="M59:P59" si="37">SUM(M60:M99)</f>
        <v>647100</v>
      </c>
      <c r="N59" s="22">
        <f t="shared" si="37"/>
        <v>115500</v>
      </c>
      <c r="O59" s="22">
        <f t="shared" si="37"/>
        <v>10550</v>
      </c>
      <c r="P59" s="22">
        <f t="shared" si="37"/>
        <v>0</v>
      </c>
      <c r="Q59" s="76">
        <f t="shared" si="1"/>
        <v>17731350</v>
      </c>
    </row>
    <row r="60" spans="1:17" s="71" customFormat="1" ht="41.25" hidden="1" customHeight="1" x14ac:dyDescent="0.2">
      <c r="A60" s="97" t="s">
        <v>305</v>
      </c>
      <c r="B60" s="82" t="s">
        <v>306</v>
      </c>
      <c r="C60" s="85">
        <v>3011</v>
      </c>
      <c r="D60" s="83" t="s">
        <v>149</v>
      </c>
      <c r="E60" s="44" t="s">
        <v>307</v>
      </c>
      <c r="F60" s="31">
        <f t="shared" si="33"/>
        <v>0</v>
      </c>
      <c r="G60" s="31"/>
      <c r="H60" s="31"/>
      <c r="I60" s="31"/>
      <c r="J60" s="31"/>
      <c r="K60" s="31">
        <f t="shared" si="36"/>
        <v>0</v>
      </c>
      <c r="L60" s="31"/>
      <c r="M60" s="31"/>
      <c r="N60" s="31"/>
      <c r="O60" s="31"/>
      <c r="P60" s="31"/>
      <c r="Q60" s="86">
        <f t="shared" si="1"/>
        <v>0</v>
      </c>
    </row>
    <row r="61" spans="1:17" s="71" customFormat="1" ht="42.75" hidden="1" customHeight="1" x14ac:dyDescent="0.2">
      <c r="A61" s="97" t="s">
        <v>308</v>
      </c>
      <c r="B61" s="82" t="s">
        <v>309</v>
      </c>
      <c r="C61" s="85">
        <v>3012</v>
      </c>
      <c r="D61" s="83" t="s">
        <v>173</v>
      </c>
      <c r="E61" s="44" t="s">
        <v>174</v>
      </c>
      <c r="F61" s="31">
        <f t="shared" si="33"/>
        <v>0</v>
      </c>
      <c r="G61" s="31"/>
      <c r="H61" s="277"/>
      <c r="I61" s="277"/>
      <c r="J61" s="277"/>
      <c r="K61" s="277">
        <f t="shared" si="36"/>
        <v>0</v>
      </c>
      <c r="L61" s="277"/>
      <c r="M61" s="277"/>
      <c r="N61" s="277"/>
      <c r="O61" s="277"/>
      <c r="P61" s="277"/>
      <c r="Q61" s="86">
        <f t="shared" si="1"/>
        <v>0</v>
      </c>
    </row>
    <row r="62" spans="1:17" s="71" customFormat="1" ht="55.15" hidden="1" customHeight="1" x14ac:dyDescent="0.2">
      <c r="A62" s="97" t="s">
        <v>310</v>
      </c>
      <c r="B62" s="82" t="s">
        <v>311</v>
      </c>
      <c r="C62" s="85">
        <v>3021</v>
      </c>
      <c r="D62" s="83" t="s">
        <v>149</v>
      </c>
      <c r="E62" s="44" t="s">
        <v>312</v>
      </c>
      <c r="F62" s="31">
        <f t="shared" si="33"/>
        <v>0</v>
      </c>
      <c r="G62" s="31"/>
      <c r="H62" s="31"/>
      <c r="I62" s="31"/>
      <c r="J62" s="31"/>
      <c r="K62" s="31">
        <f t="shared" si="36"/>
        <v>0</v>
      </c>
      <c r="L62" s="31"/>
      <c r="M62" s="31"/>
      <c r="N62" s="31"/>
      <c r="O62" s="31"/>
      <c r="P62" s="31"/>
      <c r="Q62" s="86">
        <f t="shared" si="1"/>
        <v>0</v>
      </c>
    </row>
    <row r="63" spans="1:17" s="71" customFormat="1" ht="45" hidden="1" customHeight="1" x14ac:dyDescent="0.2">
      <c r="A63" s="97" t="s">
        <v>313</v>
      </c>
      <c r="B63" s="82" t="s">
        <v>314</v>
      </c>
      <c r="C63" s="85">
        <v>3022</v>
      </c>
      <c r="D63" s="83" t="s">
        <v>173</v>
      </c>
      <c r="E63" s="44" t="s">
        <v>315</v>
      </c>
      <c r="F63" s="31">
        <f t="shared" si="33"/>
        <v>0</v>
      </c>
      <c r="G63" s="31"/>
      <c r="H63" s="31"/>
      <c r="I63" s="31"/>
      <c r="J63" s="31"/>
      <c r="K63" s="31">
        <f t="shared" si="36"/>
        <v>0</v>
      </c>
      <c r="L63" s="31"/>
      <c r="M63" s="31"/>
      <c r="N63" s="31"/>
      <c r="O63" s="31"/>
      <c r="P63" s="31"/>
      <c r="Q63" s="86">
        <f t="shared" si="1"/>
        <v>0</v>
      </c>
    </row>
    <row r="64" spans="1:17" s="71" customFormat="1" ht="22.9" hidden="1" customHeight="1" x14ac:dyDescent="0.2">
      <c r="A64" s="97" t="s">
        <v>316</v>
      </c>
      <c r="B64" s="82" t="s">
        <v>317</v>
      </c>
      <c r="C64" s="85">
        <v>3023</v>
      </c>
      <c r="D64" s="83" t="s">
        <v>173</v>
      </c>
      <c r="E64" s="44" t="s">
        <v>318</v>
      </c>
      <c r="F64" s="31">
        <f t="shared" si="33"/>
        <v>0</v>
      </c>
      <c r="G64" s="31"/>
      <c r="H64" s="31"/>
      <c r="I64" s="31"/>
      <c r="J64" s="31"/>
      <c r="K64" s="31">
        <f t="shared" si="36"/>
        <v>0</v>
      </c>
      <c r="L64" s="31"/>
      <c r="M64" s="31"/>
      <c r="N64" s="31"/>
      <c r="O64" s="31"/>
      <c r="P64" s="31"/>
      <c r="Q64" s="101">
        <f t="shared" si="1"/>
        <v>0</v>
      </c>
    </row>
    <row r="65" spans="1:17" s="71" customFormat="1" ht="39" customHeight="1" x14ac:dyDescent="0.2">
      <c r="A65" s="97" t="s">
        <v>169</v>
      </c>
      <c r="B65" s="82" t="s">
        <v>171</v>
      </c>
      <c r="C65" s="85">
        <v>3031</v>
      </c>
      <c r="D65" s="83" t="s">
        <v>149</v>
      </c>
      <c r="E65" s="44" t="s">
        <v>170</v>
      </c>
      <c r="F65" s="31">
        <f t="shared" si="33"/>
        <v>10000</v>
      </c>
      <c r="G65" s="31">
        <v>10000</v>
      </c>
      <c r="H65" s="31"/>
      <c r="I65" s="31"/>
      <c r="J65" s="31"/>
      <c r="K65" s="31">
        <f t="shared" si="36"/>
        <v>0</v>
      </c>
      <c r="L65" s="31"/>
      <c r="M65" s="31"/>
      <c r="N65" s="31"/>
      <c r="O65" s="31"/>
      <c r="P65" s="31"/>
      <c r="Q65" s="86">
        <f t="shared" si="1"/>
        <v>10000</v>
      </c>
    </row>
    <row r="66" spans="1:17" s="71" customFormat="1" ht="26.25" customHeight="1" x14ac:dyDescent="0.2">
      <c r="A66" s="97" t="s">
        <v>319</v>
      </c>
      <c r="B66" s="82" t="s">
        <v>168</v>
      </c>
      <c r="C66" s="85">
        <v>3032</v>
      </c>
      <c r="D66" s="83" t="s">
        <v>152</v>
      </c>
      <c r="E66" s="44" t="s">
        <v>167</v>
      </c>
      <c r="F66" s="31">
        <f t="shared" si="33"/>
        <v>100000</v>
      </c>
      <c r="G66" s="31">
        <v>100000</v>
      </c>
      <c r="H66" s="31"/>
      <c r="I66" s="31"/>
      <c r="J66" s="31"/>
      <c r="K66" s="31">
        <f t="shared" si="36"/>
        <v>0</v>
      </c>
      <c r="L66" s="31"/>
      <c r="M66" s="31"/>
      <c r="N66" s="31"/>
      <c r="O66" s="31"/>
      <c r="P66" s="31"/>
      <c r="Q66" s="86">
        <f t="shared" si="1"/>
        <v>100000</v>
      </c>
    </row>
    <row r="67" spans="1:17" s="71" customFormat="1" ht="39.75" customHeight="1" x14ac:dyDescent="0.2">
      <c r="A67" s="97" t="s">
        <v>166</v>
      </c>
      <c r="B67" s="82" t="s">
        <v>165</v>
      </c>
      <c r="C67" s="83" t="s">
        <v>164</v>
      </c>
      <c r="D67" s="83" t="s">
        <v>152</v>
      </c>
      <c r="E67" s="44" t="s">
        <v>163</v>
      </c>
      <c r="F67" s="31">
        <f t="shared" si="33"/>
        <v>1900000</v>
      </c>
      <c r="G67" s="31">
        <v>1900000</v>
      </c>
      <c r="H67" s="31"/>
      <c r="I67" s="31"/>
      <c r="J67" s="31"/>
      <c r="K67" s="31">
        <f t="shared" si="36"/>
        <v>0</v>
      </c>
      <c r="L67" s="31"/>
      <c r="M67" s="31"/>
      <c r="N67" s="31"/>
      <c r="O67" s="31"/>
      <c r="P67" s="31"/>
      <c r="Q67" s="86">
        <f t="shared" si="1"/>
        <v>1900000</v>
      </c>
    </row>
    <row r="68" spans="1:17" s="71" customFormat="1" ht="39" customHeight="1" x14ac:dyDescent="0.2">
      <c r="A68" s="81" t="s">
        <v>320</v>
      </c>
      <c r="B68" s="82" t="s">
        <v>162</v>
      </c>
      <c r="C68" s="83" t="s">
        <v>161</v>
      </c>
      <c r="D68" s="83" t="s">
        <v>152</v>
      </c>
      <c r="E68" s="44" t="s">
        <v>160</v>
      </c>
      <c r="F68" s="31">
        <f t="shared" si="33"/>
        <v>260000</v>
      </c>
      <c r="G68" s="31">
        <v>260000</v>
      </c>
      <c r="H68" s="31"/>
      <c r="I68" s="31"/>
      <c r="J68" s="31"/>
      <c r="K68" s="31">
        <f t="shared" si="36"/>
        <v>0</v>
      </c>
      <c r="L68" s="31"/>
      <c r="M68" s="31"/>
      <c r="N68" s="31"/>
      <c r="O68" s="31"/>
      <c r="P68" s="31"/>
      <c r="Q68" s="86">
        <f t="shared" si="1"/>
        <v>260000</v>
      </c>
    </row>
    <row r="69" spans="1:17" s="71" customFormat="1" ht="25.9" hidden="1" customHeight="1" x14ac:dyDescent="0.2">
      <c r="A69" s="97" t="s">
        <v>321</v>
      </c>
      <c r="B69" s="82" t="s">
        <v>322</v>
      </c>
      <c r="C69" s="85">
        <v>3041</v>
      </c>
      <c r="D69" s="83" t="s">
        <v>102</v>
      </c>
      <c r="E69" s="44" t="s">
        <v>159</v>
      </c>
      <c r="F69" s="31">
        <f t="shared" si="33"/>
        <v>0</v>
      </c>
      <c r="G69" s="31"/>
      <c r="H69" s="31"/>
      <c r="I69" s="31"/>
      <c r="J69" s="31"/>
      <c r="K69" s="31">
        <f t="shared" si="36"/>
        <v>0</v>
      </c>
      <c r="L69" s="31"/>
      <c r="M69" s="31"/>
      <c r="N69" s="31"/>
      <c r="O69" s="31"/>
      <c r="P69" s="31"/>
      <c r="Q69" s="86">
        <f t="shared" si="1"/>
        <v>0</v>
      </c>
    </row>
    <row r="70" spans="1:17" s="71" customFormat="1" ht="25.9" hidden="1" customHeight="1" x14ac:dyDescent="0.2">
      <c r="A70" s="97" t="s">
        <v>323</v>
      </c>
      <c r="B70" s="82" t="s">
        <v>324</v>
      </c>
      <c r="C70" s="85">
        <v>3042</v>
      </c>
      <c r="D70" s="83" t="s">
        <v>102</v>
      </c>
      <c r="E70" s="44" t="s">
        <v>154</v>
      </c>
      <c r="F70" s="31">
        <f t="shared" si="33"/>
        <v>0</v>
      </c>
      <c r="G70" s="31"/>
      <c r="H70" s="31"/>
      <c r="I70" s="31"/>
      <c r="J70" s="31"/>
      <c r="K70" s="31">
        <f t="shared" si="36"/>
        <v>0</v>
      </c>
      <c r="L70" s="31"/>
      <c r="M70" s="31"/>
      <c r="N70" s="31"/>
      <c r="O70" s="31"/>
      <c r="P70" s="31"/>
      <c r="Q70" s="86">
        <f t="shared" si="1"/>
        <v>0</v>
      </c>
    </row>
    <row r="71" spans="1:17" s="71" customFormat="1" ht="27" hidden="1" customHeight="1" x14ac:dyDescent="0.2">
      <c r="A71" s="97" t="s">
        <v>325</v>
      </c>
      <c r="B71" s="82" t="s">
        <v>326</v>
      </c>
      <c r="C71" s="85">
        <v>3043</v>
      </c>
      <c r="D71" s="83" t="s">
        <v>102</v>
      </c>
      <c r="E71" s="44" t="s">
        <v>158</v>
      </c>
      <c r="F71" s="31">
        <f t="shared" si="33"/>
        <v>0</v>
      </c>
      <c r="G71" s="31"/>
      <c r="H71" s="31"/>
      <c r="I71" s="31"/>
      <c r="J71" s="31"/>
      <c r="K71" s="31">
        <f t="shared" si="36"/>
        <v>0</v>
      </c>
      <c r="L71" s="31"/>
      <c r="M71" s="31"/>
      <c r="N71" s="31"/>
      <c r="O71" s="31"/>
      <c r="P71" s="31"/>
      <c r="Q71" s="86">
        <f t="shared" si="1"/>
        <v>0</v>
      </c>
    </row>
    <row r="72" spans="1:17" s="71" customFormat="1" ht="38.25" hidden="1" customHeight="1" x14ac:dyDescent="0.2">
      <c r="A72" s="97" t="s">
        <v>327</v>
      </c>
      <c r="B72" s="82" t="s">
        <v>328</v>
      </c>
      <c r="C72" s="85">
        <v>3044</v>
      </c>
      <c r="D72" s="83" t="s">
        <v>102</v>
      </c>
      <c r="E72" s="44" t="s">
        <v>157</v>
      </c>
      <c r="F72" s="31">
        <f t="shared" si="33"/>
        <v>0</v>
      </c>
      <c r="G72" s="31"/>
      <c r="H72" s="31"/>
      <c r="I72" s="31"/>
      <c r="J72" s="31"/>
      <c r="K72" s="31">
        <f t="shared" si="36"/>
        <v>0</v>
      </c>
      <c r="L72" s="31"/>
      <c r="M72" s="31"/>
      <c r="N72" s="31"/>
      <c r="O72" s="31"/>
      <c r="P72" s="31"/>
      <c r="Q72" s="86">
        <f t="shared" si="1"/>
        <v>0</v>
      </c>
    </row>
    <row r="73" spans="1:17" s="71" customFormat="1" ht="27" hidden="1" customHeight="1" x14ac:dyDescent="0.2">
      <c r="A73" s="97" t="s">
        <v>329</v>
      </c>
      <c r="B73" s="82" t="s">
        <v>330</v>
      </c>
      <c r="C73" s="85">
        <v>3045</v>
      </c>
      <c r="D73" s="83" t="s">
        <v>102</v>
      </c>
      <c r="E73" s="44" t="s">
        <v>156</v>
      </c>
      <c r="F73" s="31">
        <f t="shared" si="33"/>
        <v>0</v>
      </c>
      <c r="G73" s="31"/>
      <c r="H73" s="31"/>
      <c r="I73" s="31"/>
      <c r="J73" s="31"/>
      <c r="K73" s="31">
        <f t="shared" si="36"/>
        <v>0</v>
      </c>
      <c r="L73" s="31"/>
      <c r="M73" s="31"/>
      <c r="N73" s="31"/>
      <c r="O73" s="31"/>
      <c r="P73" s="31"/>
      <c r="Q73" s="86">
        <f t="shared" si="1"/>
        <v>0</v>
      </c>
    </row>
    <row r="74" spans="1:17" s="71" customFormat="1" ht="27" hidden="1" customHeight="1" x14ac:dyDescent="0.2">
      <c r="A74" s="97" t="s">
        <v>331</v>
      </c>
      <c r="B74" s="82" t="s">
        <v>332</v>
      </c>
      <c r="C74" s="85">
        <v>3046</v>
      </c>
      <c r="D74" s="83" t="s">
        <v>102</v>
      </c>
      <c r="E74" s="44" t="s">
        <v>155</v>
      </c>
      <c r="F74" s="31">
        <f t="shared" si="33"/>
        <v>0</v>
      </c>
      <c r="G74" s="31"/>
      <c r="H74" s="31"/>
      <c r="I74" s="31"/>
      <c r="J74" s="31"/>
      <c r="K74" s="31">
        <f t="shared" si="36"/>
        <v>0</v>
      </c>
      <c r="L74" s="31"/>
      <c r="M74" s="31"/>
      <c r="N74" s="31"/>
      <c r="O74" s="31"/>
      <c r="P74" s="31"/>
      <c r="Q74" s="86">
        <f t="shared" si="1"/>
        <v>0</v>
      </c>
    </row>
    <row r="75" spans="1:17" s="71" customFormat="1" ht="26.25" hidden="1" customHeight="1" x14ac:dyDescent="0.2">
      <c r="A75" s="97" t="s">
        <v>333</v>
      </c>
      <c r="B75" s="82" t="s">
        <v>334</v>
      </c>
      <c r="C75" s="85">
        <v>3047</v>
      </c>
      <c r="D75" s="83" t="s">
        <v>102</v>
      </c>
      <c r="E75" s="44" t="s">
        <v>153</v>
      </c>
      <c r="F75" s="31">
        <f t="shared" si="33"/>
        <v>0</v>
      </c>
      <c r="G75" s="31"/>
      <c r="H75" s="31"/>
      <c r="I75" s="31"/>
      <c r="J75" s="31"/>
      <c r="K75" s="31">
        <f t="shared" si="36"/>
        <v>0</v>
      </c>
      <c r="L75" s="31"/>
      <c r="M75" s="31"/>
      <c r="N75" s="31"/>
      <c r="O75" s="31"/>
      <c r="P75" s="31"/>
      <c r="Q75" s="86">
        <f t="shared" si="1"/>
        <v>0</v>
      </c>
    </row>
    <row r="76" spans="1:17" s="71" customFormat="1" ht="41.25" hidden="1" customHeight="1" x14ac:dyDescent="0.2">
      <c r="A76" s="97"/>
      <c r="B76" s="82" t="s">
        <v>576</v>
      </c>
      <c r="C76" s="85">
        <v>3049</v>
      </c>
      <c r="D76" s="83" t="s">
        <v>102</v>
      </c>
      <c r="E76" s="44" t="s">
        <v>577</v>
      </c>
      <c r="F76" s="31">
        <f t="shared" si="33"/>
        <v>0</v>
      </c>
      <c r="G76" s="31"/>
      <c r="H76" s="31"/>
      <c r="I76" s="31"/>
      <c r="J76" s="31"/>
      <c r="K76" s="31"/>
      <c r="L76" s="31"/>
      <c r="M76" s="31"/>
      <c r="N76" s="31"/>
      <c r="O76" s="31"/>
      <c r="P76" s="31"/>
      <c r="Q76" s="86">
        <f t="shared" si="1"/>
        <v>0</v>
      </c>
    </row>
    <row r="77" spans="1:17" s="71" customFormat="1" ht="37.5" x14ac:dyDescent="0.3">
      <c r="A77" s="81" t="s">
        <v>335</v>
      </c>
      <c r="B77" s="82" t="s">
        <v>336</v>
      </c>
      <c r="C77" s="85">
        <v>3050</v>
      </c>
      <c r="D77" s="83" t="s">
        <v>152</v>
      </c>
      <c r="E77" s="102" t="s">
        <v>151</v>
      </c>
      <c r="F77" s="31">
        <f>G77+J77</f>
        <v>221440</v>
      </c>
      <c r="G77" s="31">
        <v>221440</v>
      </c>
      <c r="H77" s="31"/>
      <c r="I77" s="31"/>
      <c r="J77" s="31"/>
      <c r="K77" s="31">
        <f t="shared" si="36"/>
        <v>0</v>
      </c>
      <c r="L77" s="31"/>
      <c r="M77" s="31"/>
      <c r="N77" s="31"/>
      <c r="O77" s="31"/>
      <c r="P77" s="31"/>
      <c r="Q77" s="86">
        <f t="shared" si="1"/>
        <v>221440</v>
      </c>
    </row>
    <row r="78" spans="1:17" s="71" customFormat="1" ht="39.6" hidden="1" customHeight="1" x14ac:dyDescent="0.2">
      <c r="A78" s="81" t="s">
        <v>337</v>
      </c>
      <c r="B78" s="82" t="s">
        <v>338</v>
      </c>
      <c r="C78" s="85">
        <v>3060</v>
      </c>
      <c r="D78" s="83" t="s">
        <v>152</v>
      </c>
      <c r="E78" s="44" t="s">
        <v>339</v>
      </c>
      <c r="F78" s="31">
        <f t="shared" ref="F78:F169" si="38">G78+J78</f>
        <v>0</v>
      </c>
      <c r="G78" s="31"/>
      <c r="H78" s="31"/>
      <c r="I78" s="31"/>
      <c r="J78" s="31"/>
      <c r="K78" s="31">
        <f t="shared" si="36"/>
        <v>0</v>
      </c>
      <c r="L78" s="31"/>
      <c r="M78" s="31"/>
      <c r="N78" s="31"/>
      <c r="O78" s="31"/>
      <c r="P78" s="31"/>
      <c r="Q78" s="76">
        <f t="shared" si="1"/>
        <v>0</v>
      </c>
    </row>
    <row r="79" spans="1:17" s="71" customFormat="1" ht="40.5" hidden="1" customHeight="1" x14ac:dyDescent="0.2">
      <c r="A79" s="97"/>
      <c r="B79" s="82" t="s">
        <v>340</v>
      </c>
      <c r="C79" s="83" t="s">
        <v>341</v>
      </c>
      <c r="D79" s="83" t="s">
        <v>132</v>
      </c>
      <c r="E79" s="44" t="s">
        <v>342</v>
      </c>
      <c r="F79" s="31">
        <f t="shared" si="38"/>
        <v>0</v>
      </c>
      <c r="G79" s="31"/>
      <c r="H79" s="31"/>
      <c r="I79" s="31"/>
      <c r="J79" s="31"/>
      <c r="K79" s="31"/>
      <c r="L79" s="31"/>
      <c r="M79" s="31"/>
      <c r="N79" s="31"/>
      <c r="O79" s="31"/>
      <c r="P79" s="31"/>
      <c r="Q79" s="86">
        <f t="shared" si="1"/>
        <v>0</v>
      </c>
    </row>
    <row r="80" spans="1:17" s="71" customFormat="1" ht="36.6" hidden="1" customHeight="1" x14ac:dyDescent="0.2">
      <c r="A80" s="97"/>
      <c r="B80" s="82" t="s">
        <v>343</v>
      </c>
      <c r="C80" s="83" t="s">
        <v>344</v>
      </c>
      <c r="D80" s="83" t="s">
        <v>132</v>
      </c>
      <c r="E80" s="44" t="s">
        <v>345</v>
      </c>
      <c r="F80" s="31">
        <f t="shared" si="38"/>
        <v>0</v>
      </c>
      <c r="G80" s="31"/>
      <c r="H80" s="31"/>
      <c r="I80" s="31"/>
      <c r="J80" s="31"/>
      <c r="K80" s="31"/>
      <c r="L80" s="31"/>
      <c r="M80" s="31"/>
      <c r="N80" s="31"/>
      <c r="O80" s="31"/>
      <c r="P80" s="31"/>
      <c r="Q80" s="86">
        <f t="shared" si="1"/>
        <v>0</v>
      </c>
    </row>
    <row r="81" spans="1:17" s="71" customFormat="1" ht="39" hidden="1" customHeight="1" x14ac:dyDescent="0.2">
      <c r="A81" s="97"/>
      <c r="B81" s="82" t="s">
        <v>346</v>
      </c>
      <c r="C81" s="83" t="s">
        <v>347</v>
      </c>
      <c r="D81" s="83" t="s">
        <v>132</v>
      </c>
      <c r="E81" s="44" t="s">
        <v>348</v>
      </c>
      <c r="F81" s="31">
        <f t="shared" si="38"/>
        <v>0</v>
      </c>
      <c r="G81" s="31"/>
      <c r="H81" s="31"/>
      <c r="I81" s="31"/>
      <c r="J81" s="31"/>
      <c r="K81" s="31"/>
      <c r="L81" s="31"/>
      <c r="M81" s="31"/>
      <c r="N81" s="31"/>
      <c r="O81" s="31"/>
      <c r="P81" s="31"/>
      <c r="Q81" s="86">
        <f t="shared" si="1"/>
        <v>0</v>
      </c>
    </row>
    <row r="82" spans="1:17" s="71" customFormat="1" ht="57.6" hidden="1" customHeight="1" x14ac:dyDescent="0.2">
      <c r="A82" s="97"/>
      <c r="B82" s="82" t="s">
        <v>349</v>
      </c>
      <c r="C82" s="83" t="s">
        <v>350</v>
      </c>
      <c r="D82" s="83" t="s">
        <v>102</v>
      </c>
      <c r="E82" s="44" t="s">
        <v>351</v>
      </c>
      <c r="F82" s="31">
        <f t="shared" si="38"/>
        <v>0</v>
      </c>
      <c r="G82" s="31"/>
      <c r="H82" s="31"/>
      <c r="I82" s="31"/>
      <c r="J82" s="31"/>
      <c r="K82" s="31"/>
      <c r="L82" s="31"/>
      <c r="M82" s="31"/>
      <c r="N82" s="31"/>
      <c r="O82" s="31"/>
      <c r="P82" s="31"/>
      <c r="Q82" s="86">
        <f t="shared" ref="Q82:Q169" si="39">F82+K82</f>
        <v>0</v>
      </c>
    </row>
    <row r="83" spans="1:17" s="71" customFormat="1" ht="57" hidden="1" customHeight="1" x14ac:dyDescent="0.2">
      <c r="A83" s="97"/>
      <c r="B83" s="82" t="s">
        <v>352</v>
      </c>
      <c r="C83" s="83" t="s">
        <v>353</v>
      </c>
      <c r="D83" s="83" t="s">
        <v>132</v>
      </c>
      <c r="E83" s="44" t="s">
        <v>354</v>
      </c>
      <c r="F83" s="31">
        <f t="shared" si="38"/>
        <v>0</v>
      </c>
      <c r="G83" s="31"/>
      <c r="H83" s="31"/>
      <c r="I83" s="31"/>
      <c r="J83" s="31"/>
      <c r="K83" s="31"/>
      <c r="L83" s="31"/>
      <c r="M83" s="31"/>
      <c r="N83" s="31"/>
      <c r="O83" s="31"/>
      <c r="P83" s="31"/>
      <c r="Q83" s="86">
        <f t="shared" si="39"/>
        <v>0</v>
      </c>
    </row>
    <row r="84" spans="1:17" s="71" customFormat="1" ht="27" hidden="1" customHeight="1" x14ac:dyDescent="0.2">
      <c r="A84" s="97"/>
      <c r="B84" s="82" t="s">
        <v>601</v>
      </c>
      <c r="C84" s="83" t="s">
        <v>602</v>
      </c>
      <c r="D84" s="83" t="s">
        <v>102</v>
      </c>
      <c r="E84" s="44" t="s">
        <v>603</v>
      </c>
      <c r="F84" s="31">
        <f t="shared" si="38"/>
        <v>0</v>
      </c>
      <c r="G84" s="31"/>
      <c r="H84" s="31"/>
      <c r="I84" s="31"/>
      <c r="J84" s="31"/>
      <c r="K84" s="31"/>
      <c r="L84" s="31"/>
      <c r="M84" s="31"/>
      <c r="N84" s="31"/>
      <c r="O84" s="31"/>
      <c r="P84" s="31"/>
      <c r="Q84" s="86">
        <f t="shared" si="39"/>
        <v>0</v>
      </c>
    </row>
    <row r="85" spans="1:17" s="71" customFormat="1" ht="39" customHeight="1" x14ac:dyDescent="0.2">
      <c r="A85" s="81" t="s">
        <v>355</v>
      </c>
      <c r="B85" s="82" t="s">
        <v>356</v>
      </c>
      <c r="C85" s="83" t="s">
        <v>150</v>
      </c>
      <c r="D85" s="83" t="s">
        <v>149</v>
      </c>
      <c r="E85" s="44" t="s">
        <v>357</v>
      </c>
      <c r="F85" s="31">
        <f t="shared" si="38"/>
        <v>24592</v>
      </c>
      <c r="G85" s="31">
        <v>24592</v>
      </c>
      <c r="H85" s="31"/>
      <c r="I85" s="31"/>
      <c r="J85" s="31"/>
      <c r="K85" s="31">
        <f t="shared" ref="K85:K92" si="40">L85+O85</f>
        <v>0</v>
      </c>
      <c r="L85" s="31"/>
      <c r="M85" s="31"/>
      <c r="N85" s="31"/>
      <c r="O85" s="31"/>
      <c r="P85" s="31"/>
      <c r="Q85" s="86">
        <f t="shared" si="39"/>
        <v>24592</v>
      </c>
    </row>
    <row r="86" spans="1:17" s="71" customFormat="1" ht="60.75" customHeight="1" x14ac:dyDescent="0.2">
      <c r="A86" s="97" t="s">
        <v>358</v>
      </c>
      <c r="B86" s="82" t="s">
        <v>359</v>
      </c>
      <c r="C86" s="83" t="s">
        <v>148</v>
      </c>
      <c r="D86" s="83" t="s">
        <v>147</v>
      </c>
      <c r="E86" s="44" t="s">
        <v>146</v>
      </c>
      <c r="F86" s="31">
        <f t="shared" si="38"/>
        <v>8546000</v>
      </c>
      <c r="G86" s="31">
        <v>8546000</v>
      </c>
      <c r="H86" s="31">
        <v>6680300</v>
      </c>
      <c r="I86" s="31">
        <v>249700</v>
      </c>
      <c r="J86" s="31"/>
      <c r="K86" s="31">
        <f>M86+P86</f>
        <v>647100</v>
      </c>
      <c r="L86" s="31"/>
      <c r="M86" s="31">
        <v>647100</v>
      </c>
      <c r="N86" s="31">
        <v>115500</v>
      </c>
      <c r="O86" s="31">
        <v>10550</v>
      </c>
      <c r="P86" s="31"/>
      <c r="Q86" s="86">
        <f t="shared" si="39"/>
        <v>9193100</v>
      </c>
    </row>
    <row r="87" spans="1:17" s="71" customFormat="1" ht="38.25" customHeight="1" x14ac:dyDescent="0.2">
      <c r="A87" s="97" t="s">
        <v>360</v>
      </c>
      <c r="B87" s="82" t="s">
        <v>361</v>
      </c>
      <c r="C87" s="83" t="s">
        <v>145</v>
      </c>
      <c r="D87" s="83" t="s">
        <v>132</v>
      </c>
      <c r="E87" s="44" t="s">
        <v>362</v>
      </c>
      <c r="F87" s="31">
        <f t="shared" si="38"/>
        <v>2154000</v>
      </c>
      <c r="G87" s="31">
        <v>2154000</v>
      </c>
      <c r="H87" s="270">
        <v>1642000</v>
      </c>
      <c r="I87" s="31">
        <v>94000</v>
      </c>
      <c r="J87" s="31"/>
      <c r="K87" s="31">
        <f t="shared" si="40"/>
        <v>0</v>
      </c>
      <c r="L87" s="31"/>
      <c r="M87" s="31"/>
      <c r="N87" s="31"/>
      <c r="O87" s="31"/>
      <c r="P87" s="31"/>
      <c r="Q87" s="86">
        <f t="shared" si="39"/>
        <v>2154000</v>
      </c>
    </row>
    <row r="88" spans="1:17" s="71" customFormat="1" ht="37.9" customHeight="1" x14ac:dyDescent="0.2">
      <c r="A88" s="97" t="s">
        <v>363</v>
      </c>
      <c r="B88" s="82" t="s">
        <v>143</v>
      </c>
      <c r="C88" s="83" t="s">
        <v>142</v>
      </c>
      <c r="D88" s="83" t="s">
        <v>102</v>
      </c>
      <c r="E88" s="44" t="s">
        <v>141</v>
      </c>
      <c r="F88" s="31">
        <f t="shared" si="38"/>
        <v>1430100</v>
      </c>
      <c r="G88" s="31">
        <v>1430100</v>
      </c>
      <c r="H88" s="31">
        <v>1103600</v>
      </c>
      <c r="I88" s="31">
        <v>26200</v>
      </c>
      <c r="J88" s="31"/>
      <c r="K88" s="31">
        <f t="shared" si="40"/>
        <v>0</v>
      </c>
      <c r="L88" s="31"/>
      <c r="M88" s="31"/>
      <c r="N88" s="31"/>
      <c r="O88" s="31"/>
      <c r="P88" s="31"/>
      <c r="Q88" s="86">
        <f t="shared" si="39"/>
        <v>1430100</v>
      </c>
    </row>
    <row r="89" spans="1:17" s="71" customFormat="1" ht="37.9" hidden="1" customHeight="1" x14ac:dyDescent="0.2">
      <c r="A89" s="97"/>
      <c r="B89" s="82" t="s">
        <v>364</v>
      </c>
      <c r="C89" s="83" t="s">
        <v>365</v>
      </c>
      <c r="D89" s="83" t="s">
        <v>102</v>
      </c>
      <c r="E89" s="44" t="s">
        <v>101</v>
      </c>
      <c r="F89" s="31">
        <f t="shared" si="38"/>
        <v>0</v>
      </c>
      <c r="G89" s="31"/>
      <c r="H89" s="31"/>
      <c r="I89" s="31"/>
      <c r="J89" s="31"/>
      <c r="K89" s="31"/>
      <c r="L89" s="31"/>
      <c r="M89" s="31"/>
      <c r="N89" s="31"/>
      <c r="O89" s="31"/>
      <c r="P89" s="31"/>
      <c r="Q89" s="99">
        <f t="shared" si="39"/>
        <v>0</v>
      </c>
    </row>
    <row r="90" spans="1:17" s="71" customFormat="1" ht="25.9" hidden="1" customHeight="1" x14ac:dyDescent="0.2">
      <c r="A90" s="97"/>
      <c r="B90" s="82" t="s">
        <v>140</v>
      </c>
      <c r="C90" s="83" t="s">
        <v>139</v>
      </c>
      <c r="D90" s="83"/>
      <c r="E90" s="44" t="s">
        <v>138</v>
      </c>
      <c r="F90" s="31">
        <f t="shared" si="38"/>
        <v>0</v>
      </c>
      <c r="G90" s="31"/>
      <c r="H90" s="31"/>
      <c r="I90" s="31"/>
      <c r="J90" s="31">
        <f>J91</f>
        <v>0</v>
      </c>
      <c r="K90" s="31">
        <f>L90+O90</f>
        <v>0</v>
      </c>
      <c r="L90" s="31">
        <f>L91</f>
        <v>0</v>
      </c>
      <c r="M90" s="31">
        <f>M91</f>
        <v>0</v>
      </c>
      <c r="N90" s="31">
        <f>N91</f>
        <v>0</v>
      </c>
      <c r="O90" s="31">
        <f>O91</f>
        <v>0</v>
      </c>
      <c r="P90" s="31">
        <f>P91</f>
        <v>0</v>
      </c>
      <c r="Q90" s="86">
        <f t="shared" si="39"/>
        <v>0</v>
      </c>
    </row>
    <row r="91" spans="1:17" s="71" customFormat="1" ht="26.25" hidden="1" customHeight="1" x14ac:dyDescent="0.2">
      <c r="A91" s="97"/>
      <c r="B91" s="82" t="s">
        <v>137</v>
      </c>
      <c r="C91" s="83" t="s">
        <v>136</v>
      </c>
      <c r="D91" s="83" t="s">
        <v>102</v>
      </c>
      <c r="E91" s="44" t="s">
        <v>135</v>
      </c>
      <c r="F91" s="31">
        <f t="shared" si="38"/>
        <v>0</v>
      </c>
      <c r="G91" s="31"/>
      <c r="H91" s="31"/>
      <c r="I91" s="31"/>
      <c r="J91" s="31"/>
      <c r="K91" s="31"/>
      <c r="L91" s="31"/>
      <c r="M91" s="31"/>
      <c r="N91" s="31"/>
      <c r="O91" s="31"/>
      <c r="P91" s="31"/>
      <c r="Q91" s="99">
        <f t="shared" si="39"/>
        <v>0</v>
      </c>
    </row>
    <row r="92" spans="1:17" s="71" customFormat="1" ht="76.150000000000006" customHeight="1" x14ac:dyDescent="0.2">
      <c r="A92" s="81"/>
      <c r="B92" s="82" t="s">
        <v>134</v>
      </c>
      <c r="C92" s="83" t="s">
        <v>133</v>
      </c>
      <c r="D92" s="83" t="s">
        <v>132</v>
      </c>
      <c r="E92" s="44" t="s">
        <v>131</v>
      </c>
      <c r="F92" s="31">
        <f t="shared" si="38"/>
        <v>43000</v>
      </c>
      <c r="G92" s="31">
        <v>43000</v>
      </c>
      <c r="H92" s="31"/>
      <c r="I92" s="31"/>
      <c r="J92" s="31"/>
      <c r="K92" s="31">
        <f t="shared" si="40"/>
        <v>0</v>
      </c>
      <c r="L92" s="31"/>
      <c r="M92" s="31"/>
      <c r="N92" s="31"/>
      <c r="O92" s="31"/>
      <c r="P92" s="31"/>
      <c r="Q92" s="86">
        <f t="shared" si="39"/>
        <v>43000</v>
      </c>
    </row>
    <row r="93" spans="1:17" s="71" customFormat="1" ht="24.6" customHeight="1" x14ac:dyDescent="0.2">
      <c r="A93" s="97" t="s">
        <v>366</v>
      </c>
      <c r="B93" s="82" t="s">
        <v>367</v>
      </c>
      <c r="C93" s="83" t="s">
        <v>368</v>
      </c>
      <c r="D93" s="83" t="s">
        <v>132</v>
      </c>
      <c r="E93" s="44" t="s">
        <v>369</v>
      </c>
      <c r="F93" s="31">
        <f t="shared" si="38"/>
        <v>500</v>
      </c>
      <c r="G93" s="31">
        <v>500</v>
      </c>
      <c r="H93" s="31"/>
      <c r="I93" s="31"/>
      <c r="J93" s="31"/>
      <c r="K93" s="31">
        <f>L93+O93</f>
        <v>0</v>
      </c>
      <c r="L93" s="31"/>
      <c r="M93" s="31"/>
      <c r="N93" s="31"/>
      <c r="O93" s="31"/>
      <c r="P93" s="31"/>
      <c r="Q93" s="86">
        <f t="shared" si="39"/>
        <v>500</v>
      </c>
    </row>
    <row r="94" spans="1:17" s="71" customFormat="1" ht="25.9" customHeight="1" x14ac:dyDescent="0.2">
      <c r="A94" s="81" t="s">
        <v>87</v>
      </c>
      <c r="B94" s="82" t="s">
        <v>129</v>
      </c>
      <c r="C94" s="83" t="s">
        <v>85</v>
      </c>
      <c r="D94" s="83" t="s">
        <v>84</v>
      </c>
      <c r="E94" s="44" t="s">
        <v>83</v>
      </c>
      <c r="F94" s="31">
        <f t="shared" si="38"/>
        <v>172000</v>
      </c>
      <c r="G94" s="31">
        <v>172000</v>
      </c>
      <c r="H94" s="31">
        <v>140990</v>
      </c>
      <c r="I94" s="31"/>
      <c r="J94" s="31"/>
      <c r="K94" s="31">
        <f>L94+O94</f>
        <v>0</v>
      </c>
      <c r="L94" s="31"/>
      <c r="M94" s="31"/>
      <c r="N94" s="31"/>
      <c r="O94" s="31"/>
      <c r="P94" s="31"/>
      <c r="Q94" s="86">
        <f t="shared" si="39"/>
        <v>172000</v>
      </c>
    </row>
    <row r="95" spans="1:17" s="71" customFormat="1" ht="39" hidden="1" customHeight="1" x14ac:dyDescent="0.2">
      <c r="A95" s="81"/>
      <c r="B95" s="82" t="s">
        <v>370</v>
      </c>
      <c r="C95" s="83" t="s">
        <v>371</v>
      </c>
      <c r="D95" s="83"/>
      <c r="E95" s="44" t="s">
        <v>372</v>
      </c>
      <c r="F95" s="31">
        <f t="shared" si="38"/>
        <v>0</v>
      </c>
      <c r="G95" s="31"/>
      <c r="H95" s="31">
        <f t="shared" ref="H95" si="41">H96</f>
        <v>0</v>
      </c>
      <c r="I95" s="31">
        <f>I96</f>
        <v>0</v>
      </c>
      <c r="J95" s="31">
        <f>J96</f>
        <v>0</v>
      </c>
      <c r="K95" s="31">
        <f>M95+P95</f>
        <v>0</v>
      </c>
      <c r="L95" s="31"/>
      <c r="M95" s="31">
        <f>M96</f>
        <v>0</v>
      </c>
      <c r="N95" s="31">
        <f>N96</f>
        <v>0</v>
      </c>
      <c r="O95" s="31">
        <f>O96</f>
        <v>0</v>
      </c>
      <c r="P95" s="31"/>
      <c r="Q95" s="86">
        <f>F95+K95</f>
        <v>0</v>
      </c>
    </row>
    <row r="96" spans="1:17" s="71" customFormat="1" ht="210" hidden="1" customHeight="1" x14ac:dyDescent="0.2">
      <c r="A96" s="81"/>
      <c r="B96" s="82" t="s">
        <v>373</v>
      </c>
      <c r="C96" s="83" t="s">
        <v>374</v>
      </c>
      <c r="D96" s="83" t="s">
        <v>173</v>
      </c>
      <c r="E96" s="44" t="s">
        <v>619</v>
      </c>
      <c r="F96" s="31">
        <f t="shared" si="38"/>
        <v>0</v>
      </c>
      <c r="G96" s="31"/>
      <c r="H96" s="31"/>
      <c r="I96" s="31"/>
      <c r="J96" s="31"/>
      <c r="K96" s="31">
        <f t="shared" ref="K96:K99" si="42">M96+P96</f>
        <v>0</v>
      </c>
      <c r="L96" s="31"/>
      <c r="M96" s="31"/>
      <c r="N96" s="31"/>
      <c r="O96" s="31"/>
      <c r="P96" s="31"/>
      <c r="Q96" s="86">
        <f t="shared" si="39"/>
        <v>0</v>
      </c>
    </row>
    <row r="97" spans="1:17" s="71" customFormat="1" ht="165" hidden="1" customHeight="1" x14ac:dyDescent="0.2">
      <c r="A97" s="81"/>
      <c r="B97" s="82" t="s">
        <v>620</v>
      </c>
      <c r="C97" s="83" t="s">
        <v>621</v>
      </c>
      <c r="D97" s="83" t="s">
        <v>173</v>
      </c>
      <c r="E97" s="44" t="s">
        <v>622</v>
      </c>
      <c r="F97" s="31">
        <f t="shared" ref="F97" si="43">G97+J97</f>
        <v>0</v>
      </c>
      <c r="G97" s="31"/>
      <c r="H97" s="31"/>
      <c r="I97" s="31"/>
      <c r="J97" s="31"/>
      <c r="K97" s="31">
        <f t="shared" si="42"/>
        <v>0</v>
      </c>
      <c r="L97" s="31"/>
      <c r="M97" s="31"/>
      <c r="N97" s="31"/>
      <c r="O97" s="31"/>
      <c r="P97" s="31"/>
      <c r="Q97" s="86">
        <f t="shared" si="39"/>
        <v>0</v>
      </c>
    </row>
    <row r="98" spans="1:17" s="71" customFormat="1" ht="162" hidden="1" customHeight="1" x14ac:dyDescent="0.2">
      <c r="A98" s="81" t="s">
        <v>375</v>
      </c>
      <c r="B98" s="82" t="s">
        <v>376</v>
      </c>
      <c r="C98" s="83" t="s">
        <v>235</v>
      </c>
      <c r="D98" s="83" t="s">
        <v>102</v>
      </c>
      <c r="E98" s="44" t="s">
        <v>377</v>
      </c>
      <c r="F98" s="31">
        <f t="shared" si="38"/>
        <v>0</v>
      </c>
      <c r="G98" s="31"/>
      <c r="H98" s="31"/>
      <c r="I98" s="31"/>
      <c r="J98" s="31"/>
      <c r="K98" s="31">
        <f t="shared" si="42"/>
        <v>0</v>
      </c>
      <c r="L98" s="31"/>
      <c r="M98" s="31"/>
      <c r="N98" s="31"/>
      <c r="O98" s="31"/>
      <c r="P98" s="31"/>
      <c r="Q98" s="86">
        <f t="shared" si="39"/>
        <v>0</v>
      </c>
    </row>
    <row r="99" spans="1:17" s="71" customFormat="1" ht="26.25" customHeight="1" x14ac:dyDescent="0.2">
      <c r="A99" s="97"/>
      <c r="B99" s="82" t="s">
        <v>127</v>
      </c>
      <c r="C99" s="83" t="s">
        <v>236</v>
      </c>
      <c r="D99" s="83" t="s">
        <v>126</v>
      </c>
      <c r="E99" s="44" t="s">
        <v>125</v>
      </c>
      <c r="F99" s="31">
        <f>G99+J99</f>
        <v>2222618</v>
      </c>
      <c r="G99" s="31">
        <f>2037500+185118</f>
        <v>2222618</v>
      </c>
      <c r="H99" s="31"/>
      <c r="I99" s="31"/>
      <c r="J99" s="31"/>
      <c r="K99" s="31">
        <f t="shared" si="42"/>
        <v>0</v>
      </c>
      <c r="L99" s="31"/>
      <c r="M99" s="31"/>
      <c r="N99" s="31"/>
      <c r="O99" s="31"/>
      <c r="P99" s="31"/>
      <c r="Q99" s="86">
        <f t="shared" si="39"/>
        <v>2222618</v>
      </c>
    </row>
    <row r="100" spans="1:17" s="71" customFormat="1" ht="26.25" hidden="1" customHeight="1" x14ac:dyDescent="0.2">
      <c r="A100" s="97"/>
      <c r="B100" s="79" t="s">
        <v>679</v>
      </c>
      <c r="C100" s="89" t="s">
        <v>79</v>
      </c>
      <c r="D100" s="79"/>
      <c r="E100" s="87" t="s">
        <v>55</v>
      </c>
      <c r="F100" s="87">
        <f>G100+J100</f>
        <v>0</v>
      </c>
      <c r="G100" s="45">
        <f>G101</f>
        <v>0</v>
      </c>
      <c r="H100" s="45">
        <f t="shared" ref="H100:J100" si="44">H101</f>
        <v>0</v>
      </c>
      <c r="I100" s="45">
        <f t="shared" si="44"/>
        <v>0</v>
      </c>
      <c r="J100" s="45">
        <f t="shared" si="44"/>
        <v>0</v>
      </c>
      <c r="K100" s="45">
        <f>-M100+P100</f>
        <v>0</v>
      </c>
      <c r="L100" s="45">
        <f>L101</f>
        <v>0</v>
      </c>
      <c r="M100" s="45">
        <f t="shared" ref="M100:P100" si="45">M101</f>
        <v>0</v>
      </c>
      <c r="N100" s="45">
        <f t="shared" si="45"/>
        <v>0</v>
      </c>
      <c r="O100" s="45">
        <f t="shared" si="45"/>
        <v>0</v>
      </c>
      <c r="P100" s="45">
        <f t="shared" si="45"/>
        <v>0</v>
      </c>
      <c r="Q100" s="76">
        <f t="shared" si="39"/>
        <v>0</v>
      </c>
    </row>
    <row r="101" spans="1:17" s="71" customFormat="1" ht="83.25" hidden="1" customHeight="1" x14ac:dyDescent="0.2">
      <c r="A101" s="97"/>
      <c r="B101" s="82" t="s">
        <v>680</v>
      </c>
      <c r="C101" s="83" t="s">
        <v>681</v>
      </c>
      <c r="D101" s="83" t="s">
        <v>682</v>
      </c>
      <c r="E101" s="44" t="s">
        <v>683</v>
      </c>
      <c r="F101" s="31"/>
      <c r="G101" s="31"/>
      <c r="H101" s="31"/>
      <c r="I101" s="31"/>
      <c r="J101" s="31"/>
      <c r="K101" s="31">
        <f t="shared" ref="K101:K106" si="46">M101+P101</f>
        <v>0</v>
      </c>
      <c r="L101" s="31"/>
      <c r="M101" s="31"/>
      <c r="N101" s="31"/>
      <c r="O101" s="31"/>
      <c r="P101" s="31"/>
      <c r="Q101" s="86">
        <f t="shared" si="39"/>
        <v>0</v>
      </c>
    </row>
    <row r="102" spans="1:17" s="71" customFormat="1" ht="26.25" hidden="1" customHeight="1" x14ac:dyDescent="0.2">
      <c r="A102" s="97"/>
      <c r="B102" s="79" t="s">
        <v>608</v>
      </c>
      <c r="C102" s="89">
        <v>7000</v>
      </c>
      <c r="D102" s="79"/>
      <c r="E102" s="87" t="s">
        <v>50</v>
      </c>
      <c r="F102" s="87">
        <f>G102+J102</f>
        <v>0</v>
      </c>
      <c r="G102" s="87"/>
      <c r="H102" s="87"/>
      <c r="I102" s="87"/>
      <c r="J102" s="87"/>
      <c r="K102" s="87">
        <f t="shared" si="46"/>
        <v>0</v>
      </c>
      <c r="L102" s="45">
        <f>L103</f>
        <v>0</v>
      </c>
      <c r="M102" s="45">
        <f t="shared" ref="M102:P102" si="47">M103</f>
        <v>0</v>
      </c>
      <c r="N102" s="45">
        <f t="shared" si="47"/>
        <v>0</v>
      </c>
      <c r="O102" s="45">
        <f t="shared" si="47"/>
        <v>0</v>
      </c>
      <c r="P102" s="45">
        <f t="shared" si="47"/>
        <v>0</v>
      </c>
      <c r="Q102" s="76">
        <f t="shared" si="39"/>
        <v>0</v>
      </c>
    </row>
    <row r="103" spans="1:17" s="71" customFormat="1" ht="26.25" hidden="1" customHeight="1" x14ac:dyDescent="0.2">
      <c r="A103" s="97"/>
      <c r="B103" s="79" t="s">
        <v>609</v>
      </c>
      <c r="C103" s="79" t="s">
        <v>219</v>
      </c>
      <c r="D103" s="79"/>
      <c r="E103" s="94" t="s">
        <v>286</v>
      </c>
      <c r="F103" s="87">
        <f>G103+J103</f>
        <v>0</v>
      </c>
      <c r="G103" s="87"/>
      <c r="H103" s="87"/>
      <c r="I103" s="87"/>
      <c r="J103" s="87"/>
      <c r="K103" s="87">
        <f t="shared" si="46"/>
        <v>0</v>
      </c>
      <c r="L103" s="45">
        <f>L104</f>
        <v>0</v>
      </c>
      <c r="M103" s="45">
        <f t="shared" ref="M103:P103" si="48">M104</f>
        <v>0</v>
      </c>
      <c r="N103" s="45">
        <f t="shared" si="48"/>
        <v>0</v>
      </c>
      <c r="O103" s="45">
        <f t="shared" si="48"/>
        <v>0</v>
      </c>
      <c r="P103" s="45">
        <f t="shared" si="48"/>
        <v>0</v>
      </c>
      <c r="Q103" s="76">
        <f t="shared" si="39"/>
        <v>0</v>
      </c>
    </row>
    <row r="104" spans="1:17" s="71" customFormat="1" ht="102.75" hidden="1" customHeight="1" x14ac:dyDescent="0.2">
      <c r="A104" s="97"/>
      <c r="B104" s="82" t="s">
        <v>610</v>
      </c>
      <c r="C104" s="85" t="s">
        <v>291</v>
      </c>
      <c r="D104" s="83" t="s">
        <v>209</v>
      </c>
      <c r="E104" s="44" t="s">
        <v>292</v>
      </c>
      <c r="F104" s="31">
        <f>G104+J104</f>
        <v>0</v>
      </c>
      <c r="G104" s="31"/>
      <c r="H104" s="31"/>
      <c r="I104" s="31"/>
      <c r="J104" s="31"/>
      <c r="K104" s="31">
        <f t="shared" si="46"/>
        <v>0</v>
      </c>
      <c r="L104" s="31"/>
      <c r="M104" s="31"/>
      <c r="N104" s="31"/>
      <c r="O104" s="31"/>
      <c r="P104" s="31"/>
      <c r="Q104" s="86">
        <f t="shared" si="39"/>
        <v>0</v>
      </c>
    </row>
    <row r="105" spans="1:17" s="71" customFormat="1" ht="36" customHeight="1" x14ac:dyDescent="0.2">
      <c r="A105" s="100"/>
      <c r="B105" s="74">
        <v>1000000</v>
      </c>
      <c r="C105" s="74"/>
      <c r="D105" s="74"/>
      <c r="E105" s="75" t="s">
        <v>121</v>
      </c>
      <c r="F105" s="6">
        <f>F106</f>
        <v>16135400</v>
      </c>
      <c r="G105" s="6">
        <f>G106</f>
        <v>16135400</v>
      </c>
      <c r="H105" s="6">
        <f>H106</f>
        <v>11749170</v>
      </c>
      <c r="I105" s="6">
        <f>I106</f>
        <v>869100</v>
      </c>
      <c r="J105" s="6"/>
      <c r="K105" s="6">
        <f t="shared" si="46"/>
        <v>362800</v>
      </c>
      <c r="L105" s="6">
        <f>L106</f>
        <v>0</v>
      </c>
      <c r="M105" s="6">
        <f>M106</f>
        <v>342800</v>
      </c>
      <c r="N105" s="6">
        <f>N106</f>
        <v>239150</v>
      </c>
      <c r="O105" s="6">
        <f>O106</f>
        <v>0</v>
      </c>
      <c r="P105" s="6">
        <f>P106</f>
        <v>20000</v>
      </c>
      <c r="Q105" s="76">
        <f t="shared" si="39"/>
        <v>16498200</v>
      </c>
    </row>
    <row r="106" spans="1:17" s="71" customFormat="1" ht="31.5" customHeight="1" x14ac:dyDescent="0.2">
      <c r="A106" s="78"/>
      <c r="B106" s="74" t="s">
        <v>378</v>
      </c>
      <c r="C106" s="74"/>
      <c r="D106" s="74"/>
      <c r="E106" s="75" t="s">
        <v>121</v>
      </c>
      <c r="F106" s="6">
        <f t="shared" si="38"/>
        <v>16135400</v>
      </c>
      <c r="G106" s="6">
        <f>G107+G109+G111+G117</f>
        <v>16135400</v>
      </c>
      <c r="H106" s="6">
        <f>H107+H109+H111+H117</f>
        <v>11749170</v>
      </c>
      <c r="I106" s="6">
        <f>I107+I109+I111+I117</f>
        <v>869100</v>
      </c>
      <c r="J106" s="6">
        <f>J107+J109+J111+J117</f>
        <v>0</v>
      </c>
      <c r="K106" s="6">
        <f t="shared" si="46"/>
        <v>362800</v>
      </c>
      <c r="L106" s="6">
        <f>L107+L109+L111+L118</f>
        <v>0</v>
      </c>
      <c r="M106" s="6">
        <f>M107+M109+M111+M118</f>
        <v>342800</v>
      </c>
      <c r="N106" s="6">
        <f>N107+N109+N111+N118</f>
        <v>239150</v>
      </c>
      <c r="O106" s="6">
        <f>O107+O109+O111+O118</f>
        <v>0</v>
      </c>
      <c r="P106" s="6">
        <f>P107+P109+P111+P118</f>
        <v>20000</v>
      </c>
      <c r="Q106" s="76">
        <f t="shared" si="39"/>
        <v>16498200</v>
      </c>
    </row>
    <row r="107" spans="1:17" s="71" customFormat="1" ht="27.75" customHeight="1" x14ac:dyDescent="0.2">
      <c r="A107" s="78"/>
      <c r="B107" s="79" t="s">
        <v>379</v>
      </c>
      <c r="C107" s="79" t="s">
        <v>266</v>
      </c>
      <c r="D107" s="79"/>
      <c r="E107" s="80" t="s">
        <v>265</v>
      </c>
      <c r="F107" s="22">
        <f t="shared" si="38"/>
        <v>566700</v>
      </c>
      <c r="G107" s="22">
        <f>G108</f>
        <v>566700</v>
      </c>
      <c r="H107" s="22">
        <f>H108</f>
        <v>461070</v>
      </c>
      <c r="I107" s="22">
        <f>I108</f>
        <v>0</v>
      </c>
      <c r="J107" s="22">
        <f>J108</f>
        <v>0</v>
      </c>
      <c r="K107" s="22">
        <f>L107+O107</f>
        <v>0</v>
      </c>
      <c r="L107" s="22">
        <f>L108</f>
        <v>0</v>
      </c>
      <c r="M107" s="22">
        <f>M108</f>
        <v>0</v>
      </c>
      <c r="N107" s="22">
        <f>N108</f>
        <v>0</v>
      </c>
      <c r="O107" s="22">
        <f>O108</f>
        <v>0</v>
      </c>
      <c r="P107" s="22">
        <f>P108</f>
        <v>0</v>
      </c>
      <c r="Q107" s="76">
        <f t="shared" si="39"/>
        <v>566700</v>
      </c>
    </row>
    <row r="108" spans="1:17" s="71" customFormat="1" ht="39.75" customHeight="1" x14ac:dyDescent="0.2">
      <c r="A108" s="81" t="s">
        <v>264</v>
      </c>
      <c r="B108" s="82" t="s">
        <v>380</v>
      </c>
      <c r="C108" s="83" t="s">
        <v>262</v>
      </c>
      <c r="D108" s="83" t="s">
        <v>176</v>
      </c>
      <c r="E108" s="44" t="s">
        <v>261</v>
      </c>
      <c r="F108" s="31">
        <f t="shared" si="38"/>
        <v>566700</v>
      </c>
      <c r="G108" s="31">
        <v>566700</v>
      </c>
      <c r="H108" s="43">
        <v>461070</v>
      </c>
      <c r="I108" s="31"/>
      <c r="J108" s="31"/>
      <c r="K108" s="31">
        <f>L108+O108</f>
        <v>0</v>
      </c>
      <c r="L108" s="31"/>
      <c r="M108" s="31"/>
      <c r="N108" s="31"/>
      <c r="O108" s="31"/>
      <c r="P108" s="31"/>
      <c r="Q108" s="86">
        <f t="shared" si="39"/>
        <v>566700</v>
      </c>
    </row>
    <row r="109" spans="1:17" s="71" customFormat="1" ht="27.6" customHeight="1" x14ac:dyDescent="0.2">
      <c r="A109" s="81"/>
      <c r="B109" s="79" t="s">
        <v>120</v>
      </c>
      <c r="C109" s="79" t="s">
        <v>119</v>
      </c>
      <c r="D109" s="79"/>
      <c r="E109" s="87" t="s">
        <v>118</v>
      </c>
      <c r="F109" s="22">
        <f t="shared" si="38"/>
        <v>6828700</v>
      </c>
      <c r="G109" s="22">
        <f>G110</f>
        <v>6828700</v>
      </c>
      <c r="H109" s="22">
        <f>H110</f>
        <v>5470800</v>
      </c>
      <c r="I109" s="22">
        <f>I110</f>
        <v>105230</v>
      </c>
      <c r="J109" s="22">
        <f>J110</f>
        <v>0</v>
      </c>
      <c r="K109" s="22">
        <f>L109+O109</f>
        <v>0</v>
      </c>
      <c r="L109" s="22">
        <f>L110</f>
        <v>0</v>
      </c>
      <c r="M109" s="22">
        <f>M110</f>
        <v>301800</v>
      </c>
      <c r="N109" s="22">
        <f>N110</f>
        <v>239150</v>
      </c>
      <c r="O109" s="22">
        <f>O110</f>
        <v>0</v>
      </c>
      <c r="P109" s="22">
        <f>P110</f>
        <v>0</v>
      </c>
      <c r="Q109" s="76">
        <f t="shared" si="39"/>
        <v>6828700</v>
      </c>
    </row>
    <row r="110" spans="1:17" s="71" customFormat="1" ht="30" customHeight="1" x14ac:dyDescent="0.2">
      <c r="A110" s="81" t="s">
        <v>381</v>
      </c>
      <c r="B110" s="82" t="s">
        <v>117</v>
      </c>
      <c r="C110" s="83" t="s">
        <v>116</v>
      </c>
      <c r="D110" s="83" t="s">
        <v>115</v>
      </c>
      <c r="E110" s="44" t="s">
        <v>882</v>
      </c>
      <c r="F110" s="31">
        <f t="shared" si="38"/>
        <v>6828700</v>
      </c>
      <c r="G110" s="31">
        <v>6828700</v>
      </c>
      <c r="H110" s="31">
        <v>5470800</v>
      </c>
      <c r="I110" s="31">
        <v>105230</v>
      </c>
      <c r="J110" s="31"/>
      <c r="K110" s="31">
        <f t="shared" ref="K110:K116" si="49">M110+P110</f>
        <v>301800</v>
      </c>
      <c r="L110" s="31"/>
      <c r="M110" s="31">
        <v>301800</v>
      </c>
      <c r="N110" s="31">
        <v>239150</v>
      </c>
      <c r="O110" s="43"/>
      <c r="P110" s="43"/>
      <c r="Q110" s="86">
        <f t="shared" si="39"/>
        <v>7130500</v>
      </c>
    </row>
    <row r="111" spans="1:17" s="71" customFormat="1" ht="27.75" customHeight="1" x14ac:dyDescent="0.2">
      <c r="A111" s="81"/>
      <c r="B111" s="79" t="s">
        <v>112</v>
      </c>
      <c r="C111" s="79" t="s">
        <v>111</v>
      </c>
      <c r="D111" s="79"/>
      <c r="E111" s="87" t="s">
        <v>110</v>
      </c>
      <c r="F111" s="22">
        <f t="shared" si="38"/>
        <v>8740000</v>
      </c>
      <c r="G111" s="22">
        <f>G112+G113+G114+G115+G116</f>
        <v>8740000</v>
      </c>
      <c r="H111" s="22">
        <f>H112+H113+H114+H115+H116</f>
        <v>5817300</v>
      </c>
      <c r="I111" s="22">
        <f>I112+I113+I114+I115+I116</f>
        <v>763870</v>
      </c>
      <c r="J111" s="22">
        <f>J112+J113+J114+J115+J116</f>
        <v>0</v>
      </c>
      <c r="K111" s="22">
        <f t="shared" si="49"/>
        <v>61000</v>
      </c>
      <c r="L111" s="22">
        <f>L112+L113+L114+L115+L116</f>
        <v>0</v>
      </c>
      <c r="M111" s="22">
        <f>M112+M113+M114+M115+M116</f>
        <v>41000</v>
      </c>
      <c r="N111" s="22">
        <f>N112+N113+N114+N115+N116</f>
        <v>0</v>
      </c>
      <c r="O111" s="22">
        <f>O112+O113+O114+O115+O116</f>
        <v>0</v>
      </c>
      <c r="P111" s="22">
        <f>P112+P113+P114+P115+P116</f>
        <v>20000</v>
      </c>
      <c r="Q111" s="76">
        <f t="shared" si="39"/>
        <v>8801000</v>
      </c>
    </row>
    <row r="112" spans="1:17" s="71" customFormat="1" ht="27.6" customHeight="1" x14ac:dyDescent="0.2">
      <c r="A112" s="81" t="s">
        <v>382</v>
      </c>
      <c r="B112" s="82" t="s">
        <v>383</v>
      </c>
      <c r="C112" s="83" t="s">
        <v>384</v>
      </c>
      <c r="D112" s="83" t="s">
        <v>385</v>
      </c>
      <c r="E112" s="44" t="s">
        <v>386</v>
      </c>
      <c r="F112" s="31">
        <f t="shared" si="38"/>
        <v>1594500</v>
      </c>
      <c r="G112" s="31">
        <v>1594500</v>
      </c>
      <c r="H112" s="31">
        <v>1111700</v>
      </c>
      <c r="I112" s="31">
        <v>158060</v>
      </c>
      <c r="J112" s="31"/>
      <c r="K112" s="31">
        <f t="shared" si="49"/>
        <v>28000</v>
      </c>
      <c r="L112" s="31"/>
      <c r="M112" s="31">
        <v>8000</v>
      </c>
      <c r="N112" s="31"/>
      <c r="O112" s="31"/>
      <c r="P112" s="31">
        <v>20000</v>
      </c>
      <c r="Q112" s="86">
        <f t="shared" si="39"/>
        <v>1622500</v>
      </c>
    </row>
    <row r="113" spans="1:17" s="71" customFormat="1" ht="25.5" customHeight="1" x14ac:dyDescent="0.2">
      <c r="A113" s="81" t="s">
        <v>387</v>
      </c>
      <c r="B113" s="82" t="s">
        <v>388</v>
      </c>
      <c r="C113" s="83" t="s">
        <v>389</v>
      </c>
      <c r="D113" s="83" t="s">
        <v>385</v>
      </c>
      <c r="E113" s="44" t="s">
        <v>390</v>
      </c>
      <c r="F113" s="31">
        <f t="shared" si="38"/>
        <v>1609200</v>
      </c>
      <c r="G113" s="31">
        <v>1609200</v>
      </c>
      <c r="H113" s="31">
        <v>982900</v>
      </c>
      <c r="I113" s="31">
        <v>365780</v>
      </c>
      <c r="J113" s="31"/>
      <c r="K113" s="31">
        <f t="shared" si="49"/>
        <v>28000</v>
      </c>
      <c r="L113" s="31"/>
      <c r="M113" s="31">
        <v>28000</v>
      </c>
      <c r="N113" s="31"/>
      <c r="O113" s="31"/>
      <c r="P113" s="31"/>
      <c r="Q113" s="86">
        <f t="shared" si="39"/>
        <v>1637200</v>
      </c>
    </row>
    <row r="114" spans="1:17" s="71" customFormat="1" ht="42" customHeight="1" x14ac:dyDescent="0.2">
      <c r="A114" s="81" t="s">
        <v>391</v>
      </c>
      <c r="B114" s="82" t="s">
        <v>392</v>
      </c>
      <c r="C114" s="83" t="s">
        <v>393</v>
      </c>
      <c r="D114" s="83" t="s">
        <v>394</v>
      </c>
      <c r="E114" s="44" t="s">
        <v>395</v>
      </c>
      <c r="F114" s="31">
        <f t="shared" si="38"/>
        <v>4050300</v>
      </c>
      <c r="G114" s="31">
        <v>4050300</v>
      </c>
      <c r="H114" s="31">
        <v>3032200</v>
      </c>
      <c r="I114" s="31">
        <v>205760</v>
      </c>
      <c r="J114" s="31"/>
      <c r="K114" s="31">
        <f t="shared" si="49"/>
        <v>5000</v>
      </c>
      <c r="L114" s="31"/>
      <c r="M114" s="31">
        <v>5000</v>
      </c>
      <c r="N114" s="31"/>
      <c r="O114" s="31"/>
      <c r="P114" s="31"/>
      <c r="Q114" s="86">
        <f t="shared" si="39"/>
        <v>4055300</v>
      </c>
    </row>
    <row r="115" spans="1:17" s="71" customFormat="1" ht="25.9" customHeight="1" x14ac:dyDescent="0.2">
      <c r="A115" s="97"/>
      <c r="B115" s="82" t="s">
        <v>396</v>
      </c>
      <c r="C115" s="83" t="s">
        <v>397</v>
      </c>
      <c r="D115" s="83" t="s">
        <v>107</v>
      </c>
      <c r="E115" s="44" t="s">
        <v>398</v>
      </c>
      <c r="F115" s="31">
        <f t="shared" si="38"/>
        <v>921000</v>
      </c>
      <c r="G115" s="31">
        <v>921000</v>
      </c>
      <c r="H115" s="31">
        <v>690500</v>
      </c>
      <c r="I115" s="31">
        <v>34270</v>
      </c>
      <c r="J115" s="31"/>
      <c r="K115" s="31">
        <f t="shared" si="49"/>
        <v>0</v>
      </c>
      <c r="L115" s="31"/>
      <c r="M115" s="31"/>
      <c r="N115" s="31"/>
      <c r="O115" s="31"/>
      <c r="P115" s="31"/>
      <c r="Q115" s="86">
        <f t="shared" si="39"/>
        <v>921000</v>
      </c>
    </row>
    <row r="116" spans="1:17" s="71" customFormat="1" ht="27.6" customHeight="1" x14ac:dyDescent="0.2">
      <c r="A116" s="97"/>
      <c r="B116" s="82" t="s">
        <v>109</v>
      </c>
      <c r="C116" s="83" t="s">
        <v>108</v>
      </c>
      <c r="D116" s="83" t="s">
        <v>107</v>
      </c>
      <c r="E116" s="44" t="s">
        <v>106</v>
      </c>
      <c r="F116" s="31">
        <f t="shared" si="38"/>
        <v>565000</v>
      </c>
      <c r="G116" s="31">
        <v>565000</v>
      </c>
      <c r="H116" s="31"/>
      <c r="I116" s="31"/>
      <c r="J116" s="31"/>
      <c r="K116" s="31">
        <f t="shared" si="49"/>
        <v>0</v>
      </c>
      <c r="L116" s="31"/>
      <c r="M116" s="31"/>
      <c r="N116" s="31"/>
      <c r="O116" s="31"/>
      <c r="P116" s="31"/>
      <c r="Q116" s="86">
        <f t="shared" si="39"/>
        <v>565000</v>
      </c>
    </row>
    <row r="117" spans="1:17" s="71" customFormat="1" ht="27" hidden="1" customHeight="1" x14ac:dyDescent="0.2">
      <c r="A117" s="97"/>
      <c r="B117" s="89">
        <v>1017000</v>
      </c>
      <c r="C117" s="89">
        <v>7000</v>
      </c>
      <c r="D117" s="79"/>
      <c r="E117" s="87" t="s">
        <v>50</v>
      </c>
      <c r="F117" s="22">
        <f t="shared" si="38"/>
        <v>0</v>
      </c>
      <c r="G117" s="22">
        <f>G118</f>
        <v>0</v>
      </c>
      <c r="H117" s="22">
        <f>H118+H119</f>
        <v>0</v>
      </c>
      <c r="I117" s="22">
        <f>I118+I119</f>
        <v>0</v>
      </c>
      <c r="J117" s="22">
        <f>J118+J119</f>
        <v>0</v>
      </c>
      <c r="K117" s="22">
        <f>M117+P117</f>
        <v>0</v>
      </c>
      <c r="L117" s="22">
        <f>L118</f>
        <v>0</v>
      </c>
      <c r="M117" s="22">
        <f>M118</f>
        <v>0</v>
      </c>
      <c r="N117" s="22">
        <f>N118+N119</f>
        <v>0</v>
      </c>
      <c r="O117" s="22">
        <f>O118+O119</f>
        <v>0</v>
      </c>
      <c r="P117" s="22">
        <f>P118+P119</f>
        <v>0</v>
      </c>
      <c r="Q117" s="76">
        <f t="shared" si="39"/>
        <v>0</v>
      </c>
    </row>
    <row r="118" spans="1:17" s="71" customFormat="1" ht="27" hidden="1" customHeight="1" x14ac:dyDescent="0.2">
      <c r="A118" s="97"/>
      <c r="B118" s="79" t="s">
        <v>399</v>
      </c>
      <c r="C118" s="79" t="s">
        <v>219</v>
      </c>
      <c r="D118" s="79"/>
      <c r="E118" s="94" t="s">
        <v>286</v>
      </c>
      <c r="F118" s="22">
        <f t="shared" si="38"/>
        <v>0</v>
      </c>
      <c r="G118" s="22">
        <f>G119</f>
        <v>0</v>
      </c>
      <c r="H118" s="22">
        <f t="shared" ref="H118:J118" si="50">H119</f>
        <v>0</v>
      </c>
      <c r="I118" s="22">
        <f t="shared" si="50"/>
        <v>0</v>
      </c>
      <c r="J118" s="22">
        <f t="shared" si="50"/>
        <v>0</v>
      </c>
      <c r="K118" s="22">
        <f t="shared" ref="K118" si="51">M118+P118</f>
        <v>0</v>
      </c>
      <c r="L118" s="22">
        <f>L119</f>
        <v>0</v>
      </c>
      <c r="M118" s="22">
        <f t="shared" ref="M118:P118" si="52">M119</f>
        <v>0</v>
      </c>
      <c r="N118" s="22">
        <f t="shared" si="52"/>
        <v>0</v>
      </c>
      <c r="O118" s="22">
        <f t="shared" si="52"/>
        <v>0</v>
      </c>
      <c r="P118" s="22">
        <f t="shared" si="52"/>
        <v>0</v>
      </c>
      <c r="Q118" s="76">
        <f t="shared" si="39"/>
        <v>0</v>
      </c>
    </row>
    <row r="119" spans="1:17" s="71" customFormat="1" ht="104.25" hidden="1" customHeight="1" x14ac:dyDescent="0.2">
      <c r="A119" s="97"/>
      <c r="B119" s="82" t="s">
        <v>400</v>
      </c>
      <c r="C119" s="85" t="s">
        <v>291</v>
      </c>
      <c r="D119" s="83" t="s">
        <v>209</v>
      </c>
      <c r="E119" s="44" t="s">
        <v>292</v>
      </c>
      <c r="F119" s="31">
        <f t="shared" si="38"/>
        <v>0</v>
      </c>
      <c r="G119" s="31"/>
      <c r="H119" s="31"/>
      <c r="I119" s="31"/>
      <c r="J119" s="31"/>
      <c r="K119" s="31">
        <f>M119+P119</f>
        <v>0</v>
      </c>
      <c r="L119" s="31"/>
      <c r="M119" s="31"/>
      <c r="N119" s="31"/>
      <c r="O119" s="31"/>
      <c r="P119" s="31"/>
      <c r="Q119" s="86">
        <f t="shared" si="39"/>
        <v>0</v>
      </c>
    </row>
    <row r="120" spans="1:17" s="71" customFormat="1" ht="34.5" customHeight="1" x14ac:dyDescent="0.2">
      <c r="A120" s="100"/>
      <c r="B120" s="74">
        <v>1100000</v>
      </c>
      <c r="C120" s="74"/>
      <c r="D120" s="74"/>
      <c r="E120" s="75" t="s">
        <v>104</v>
      </c>
      <c r="F120" s="6">
        <f t="shared" ref="F120:P120" si="53">F121</f>
        <v>7583900</v>
      </c>
      <c r="G120" s="6">
        <f t="shared" si="53"/>
        <v>7583900</v>
      </c>
      <c r="H120" s="6">
        <f t="shared" si="53"/>
        <v>4733900</v>
      </c>
      <c r="I120" s="6">
        <f t="shared" si="53"/>
        <v>373500</v>
      </c>
      <c r="J120" s="6">
        <f t="shared" si="53"/>
        <v>0</v>
      </c>
      <c r="K120" s="6">
        <f t="shared" si="53"/>
        <v>124050</v>
      </c>
      <c r="L120" s="6">
        <f t="shared" si="53"/>
        <v>124050</v>
      </c>
      <c r="M120" s="6">
        <f t="shared" si="53"/>
        <v>0</v>
      </c>
      <c r="N120" s="6">
        <f t="shared" si="53"/>
        <v>0</v>
      </c>
      <c r="O120" s="6">
        <f t="shared" si="53"/>
        <v>0</v>
      </c>
      <c r="P120" s="6">
        <f t="shared" si="53"/>
        <v>124050</v>
      </c>
      <c r="Q120" s="76">
        <f t="shared" si="39"/>
        <v>7707950</v>
      </c>
    </row>
    <row r="121" spans="1:17" s="71" customFormat="1" ht="34.5" customHeight="1" x14ac:dyDescent="0.2">
      <c r="A121" s="78"/>
      <c r="B121" s="74" t="s">
        <v>105</v>
      </c>
      <c r="C121" s="74"/>
      <c r="D121" s="74"/>
      <c r="E121" s="75" t="s">
        <v>104</v>
      </c>
      <c r="F121" s="6">
        <f t="shared" ref="F121:F132" si="54">G121+J121</f>
        <v>7583900</v>
      </c>
      <c r="G121" s="6">
        <f>G122+G124+G127</f>
        <v>7583900</v>
      </c>
      <c r="H121" s="6">
        <f>H122+H124+H127</f>
        <v>4733900</v>
      </c>
      <c r="I121" s="6">
        <f>I122+I124+I127</f>
        <v>373500</v>
      </c>
      <c r="J121" s="6">
        <f>J122+J124+J127</f>
        <v>0</v>
      </c>
      <c r="K121" s="6">
        <f>M121+P121</f>
        <v>124050</v>
      </c>
      <c r="L121" s="6">
        <f>L122+L124+L127+L134</f>
        <v>124050</v>
      </c>
      <c r="M121" s="6">
        <f>M122+M124+M127+M134</f>
        <v>0</v>
      </c>
      <c r="N121" s="6">
        <f>N122+N124+N127+N134</f>
        <v>0</v>
      </c>
      <c r="O121" s="6">
        <f>O122+O124+O127+O134</f>
        <v>0</v>
      </c>
      <c r="P121" s="6">
        <f>P122+P124+P127+P134</f>
        <v>124050</v>
      </c>
      <c r="Q121" s="76">
        <f t="shared" si="39"/>
        <v>7707950</v>
      </c>
    </row>
    <row r="122" spans="1:17" s="71" customFormat="1" ht="29.25" customHeight="1" x14ac:dyDescent="0.2">
      <c r="A122" s="78"/>
      <c r="B122" s="79" t="s">
        <v>401</v>
      </c>
      <c r="C122" s="79" t="s">
        <v>266</v>
      </c>
      <c r="D122" s="79"/>
      <c r="E122" s="80" t="s">
        <v>265</v>
      </c>
      <c r="F122" s="22">
        <f t="shared" si="54"/>
        <v>717100</v>
      </c>
      <c r="G122" s="22">
        <f>G123</f>
        <v>717100</v>
      </c>
      <c r="H122" s="22">
        <f>H123</f>
        <v>543900</v>
      </c>
      <c r="I122" s="22">
        <f>I123</f>
        <v>37100</v>
      </c>
      <c r="J122" s="22">
        <f>J123</f>
        <v>0</v>
      </c>
      <c r="K122" s="22">
        <f>L122+O122</f>
        <v>0</v>
      </c>
      <c r="L122" s="22">
        <f>L123</f>
        <v>0</v>
      </c>
      <c r="M122" s="22">
        <f>M123</f>
        <v>0</v>
      </c>
      <c r="N122" s="22">
        <f>N123</f>
        <v>0</v>
      </c>
      <c r="O122" s="22">
        <f>O123</f>
        <v>0</v>
      </c>
      <c r="P122" s="22">
        <f>P123</f>
        <v>0</v>
      </c>
      <c r="Q122" s="76">
        <f t="shared" si="39"/>
        <v>717100</v>
      </c>
    </row>
    <row r="123" spans="1:17" s="71" customFormat="1" ht="39" customHeight="1" x14ac:dyDescent="0.2">
      <c r="A123" s="81" t="s">
        <v>264</v>
      </c>
      <c r="B123" s="82" t="s">
        <v>402</v>
      </c>
      <c r="C123" s="83" t="s">
        <v>262</v>
      </c>
      <c r="D123" s="83" t="s">
        <v>176</v>
      </c>
      <c r="E123" s="44" t="s">
        <v>261</v>
      </c>
      <c r="F123" s="31">
        <f t="shared" si="54"/>
        <v>717100</v>
      </c>
      <c r="G123" s="31">
        <v>717100</v>
      </c>
      <c r="H123" s="31">
        <v>543900</v>
      </c>
      <c r="I123" s="31">
        <v>37100</v>
      </c>
      <c r="J123" s="31"/>
      <c r="K123" s="31">
        <f>L123+O123</f>
        <v>0</v>
      </c>
      <c r="L123" s="31"/>
      <c r="M123" s="31"/>
      <c r="N123" s="31"/>
      <c r="O123" s="31"/>
      <c r="P123" s="31"/>
      <c r="Q123" s="86">
        <f t="shared" si="39"/>
        <v>717100</v>
      </c>
    </row>
    <row r="124" spans="1:17" s="71" customFormat="1" ht="27" customHeight="1" x14ac:dyDescent="0.2">
      <c r="A124" s="81"/>
      <c r="B124" s="79" t="s">
        <v>103</v>
      </c>
      <c r="C124" s="89">
        <v>3000</v>
      </c>
      <c r="D124" s="79"/>
      <c r="E124" s="87" t="s">
        <v>88</v>
      </c>
      <c r="F124" s="22">
        <f t="shared" si="54"/>
        <v>128800</v>
      </c>
      <c r="G124" s="22">
        <f>G125+G126</f>
        <v>128800</v>
      </c>
      <c r="H124" s="22">
        <f t="shared" ref="H124:J124" si="55">H125+H126</f>
        <v>0</v>
      </c>
      <c r="I124" s="22">
        <f t="shared" si="55"/>
        <v>0</v>
      </c>
      <c r="J124" s="22">
        <f t="shared" si="55"/>
        <v>0</v>
      </c>
      <c r="K124" s="22">
        <f>L124+O124</f>
        <v>24800</v>
      </c>
      <c r="L124" s="22">
        <f>L125+L126</f>
        <v>24800</v>
      </c>
      <c r="M124" s="22">
        <f t="shared" ref="M124:P124" si="56">M125+M126</f>
        <v>0</v>
      </c>
      <c r="N124" s="22">
        <f t="shared" si="56"/>
        <v>0</v>
      </c>
      <c r="O124" s="22">
        <f t="shared" si="56"/>
        <v>0</v>
      </c>
      <c r="P124" s="22">
        <f t="shared" si="56"/>
        <v>24800</v>
      </c>
      <c r="Q124" s="76">
        <f t="shared" si="39"/>
        <v>153600</v>
      </c>
    </row>
    <row r="125" spans="1:17" s="71" customFormat="1" ht="40.5" customHeight="1" x14ac:dyDescent="0.2">
      <c r="A125" s="97" t="s">
        <v>403</v>
      </c>
      <c r="B125" s="84">
        <v>1113122</v>
      </c>
      <c r="C125" s="85">
        <v>3122</v>
      </c>
      <c r="D125" s="83" t="s">
        <v>102</v>
      </c>
      <c r="E125" s="44" t="s">
        <v>101</v>
      </c>
      <c r="F125" s="31">
        <f>G125+J125</f>
        <v>60000</v>
      </c>
      <c r="G125" s="31">
        <v>60000</v>
      </c>
      <c r="H125" s="31"/>
      <c r="I125" s="31"/>
      <c r="J125" s="31"/>
      <c r="K125" s="31">
        <f>L125+O125</f>
        <v>0</v>
      </c>
      <c r="L125" s="31"/>
      <c r="M125" s="31"/>
      <c r="N125" s="31"/>
      <c r="O125" s="31"/>
      <c r="P125" s="31"/>
      <c r="Q125" s="86">
        <f t="shared" si="39"/>
        <v>60000</v>
      </c>
    </row>
    <row r="126" spans="1:17" s="71" customFormat="1" ht="29.25" customHeight="1" x14ac:dyDescent="0.2">
      <c r="A126" s="97"/>
      <c r="B126" s="84">
        <v>1113133</v>
      </c>
      <c r="C126" s="85">
        <v>3133</v>
      </c>
      <c r="D126" s="83" t="s">
        <v>102</v>
      </c>
      <c r="E126" s="44" t="s">
        <v>135</v>
      </c>
      <c r="F126" s="31">
        <f>G126+J126</f>
        <v>68800</v>
      </c>
      <c r="G126" s="31">
        <v>68800</v>
      </c>
      <c r="H126" s="31"/>
      <c r="I126" s="31"/>
      <c r="J126" s="31"/>
      <c r="K126" s="31">
        <f>L126+O126</f>
        <v>24800</v>
      </c>
      <c r="L126" s="31">
        <v>24800</v>
      </c>
      <c r="M126" s="31"/>
      <c r="N126" s="31"/>
      <c r="O126" s="31"/>
      <c r="P126" s="31">
        <v>24800</v>
      </c>
      <c r="Q126" s="86">
        <f t="shared" si="39"/>
        <v>93600</v>
      </c>
    </row>
    <row r="127" spans="1:17" s="71" customFormat="1" ht="27.75" customHeight="1" x14ac:dyDescent="0.2">
      <c r="A127" s="97"/>
      <c r="B127" s="89">
        <v>1115000</v>
      </c>
      <c r="C127" s="89">
        <v>5000</v>
      </c>
      <c r="D127" s="79"/>
      <c r="E127" s="87" t="s">
        <v>100</v>
      </c>
      <c r="F127" s="22">
        <f t="shared" si="54"/>
        <v>6738000</v>
      </c>
      <c r="G127" s="22">
        <f>G128+G129+G130+G131+G132</f>
        <v>6738000</v>
      </c>
      <c r="H127" s="22">
        <f>H128+H129+H130+H131+H132</f>
        <v>4190000</v>
      </c>
      <c r="I127" s="22">
        <f>I128+I129+I130+I131+I132</f>
        <v>336400</v>
      </c>
      <c r="J127" s="22">
        <f>J128+J129+J130+J131+J132</f>
        <v>0</v>
      </c>
      <c r="K127" s="22">
        <f>M127+P127</f>
        <v>99250</v>
      </c>
      <c r="L127" s="22">
        <f>L128+L129+L130+L131+L132</f>
        <v>99250</v>
      </c>
      <c r="M127" s="22">
        <f>M128+M129+M130+M131+M132</f>
        <v>0</v>
      </c>
      <c r="N127" s="22">
        <f>N128+N129+N130+N131+N132</f>
        <v>0</v>
      </c>
      <c r="O127" s="22">
        <f>O128+O129+O130+O131+O132</f>
        <v>0</v>
      </c>
      <c r="P127" s="22">
        <f>P128+P129+P130+P131+P132</f>
        <v>99250</v>
      </c>
      <c r="Q127" s="76">
        <f t="shared" si="39"/>
        <v>6837250</v>
      </c>
    </row>
    <row r="128" spans="1:17" s="71" customFormat="1" ht="39" customHeight="1" x14ac:dyDescent="0.2">
      <c r="A128" s="36"/>
      <c r="B128" s="82" t="s">
        <v>99</v>
      </c>
      <c r="C128" s="83" t="s">
        <v>98</v>
      </c>
      <c r="D128" s="83" t="s">
        <v>94</v>
      </c>
      <c r="E128" s="44" t="s">
        <v>97</v>
      </c>
      <c r="F128" s="31">
        <f t="shared" si="54"/>
        <v>255500</v>
      </c>
      <c r="G128" s="31">
        <v>255500</v>
      </c>
      <c r="H128" s="31"/>
      <c r="I128" s="31"/>
      <c r="J128" s="31"/>
      <c r="K128" s="31">
        <f>L128+P128</f>
        <v>0</v>
      </c>
      <c r="L128" s="31"/>
      <c r="M128" s="31"/>
      <c r="N128" s="31"/>
      <c r="O128" s="31"/>
      <c r="P128" s="31"/>
      <c r="Q128" s="86">
        <f t="shared" si="39"/>
        <v>255500</v>
      </c>
    </row>
    <row r="129" spans="1:17" s="71" customFormat="1" ht="40.9" customHeight="1" x14ac:dyDescent="0.2">
      <c r="A129" s="36"/>
      <c r="B129" s="82" t="s">
        <v>96</v>
      </c>
      <c r="C129" s="83" t="s">
        <v>95</v>
      </c>
      <c r="D129" s="83" t="s">
        <v>94</v>
      </c>
      <c r="E129" s="44" t="s">
        <v>93</v>
      </c>
      <c r="F129" s="31">
        <f t="shared" si="54"/>
        <v>109500</v>
      </c>
      <c r="G129" s="31">
        <v>109500</v>
      </c>
      <c r="H129" s="31"/>
      <c r="I129" s="31"/>
      <c r="J129" s="31"/>
      <c r="K129" s="31">
        <f>L129+P129</f>
        <v>0</v>
      </c>
      <c r="L129" s="31"/>
      <c r="M129" s="31"/>
      <c r="N129" s="31"/>
      <c r="O129" s="31"/>
      <c r="P129" s="31"/>
      <c r="Q129" s="86">
        <f t="shared" si="39"/>
        <v>109500</v>
      </c>
    </row>
    <row r="130" spans="1:17" s="71" customFormat="1" ht="39.75" customHeight="1" x14ac:dyDescent="0.2">
      <c r="A130" s="36"/>
      <c r="B130" s="82" t="s">
        <v>404</v>
      </c>
      <c r="C130" s="83" t="s">
        <v>405</v>
      </c>
      <c r="D130" s="83" t="s">
        <v>94</v>
      </c>
      <c r="E130" s="44" t="s">
        <v>406</v>
      </c>
      <c r="F130" s="31">
        <f t="shared" si="54"/>
        <v>5981000</v>
      </c>
      <c r="G130" s="31">
        <v>5981000</v>
      </c>
      <c r="H130" s="31">
        <v>4190000</v>
      </c>
      <c r="I130" s="31">
        <v>336400</v>
      </c>
      <c r="J130" s="31"/>
      <c r="K130" s="31">
        <f>M130+P130</f>
        <v>99250</v>
      </c>
      <c r="L130" s="31">
        <v>99250</v>
      </c>
      <c r="M130" s="31"/>
      <c r="N130" s="31"/>
      <c r="O130" s="31"/>
      <c r="P130" s="31">
        <v>99250</v>
      </c>
      <c r="Q130" s="86">
        <f t="shared" si="39"/>
        <v>6080250</v>
      </c>
    </row>
    <row r="131" spans="1:17" s="71" customFormat="1" ht="43.9" customHeight="1" x14ac:dyDescent="0.2">
      <c r="A131" s="103"/>
      <c r="B131" s="82" t="s">
        <v>407</v>
      </c>
      <c r="C131" s="83" t="s">
        <v>408</v>
      </c>
      <c r="D131" s="83" t="s">
        <v>94</v>
      </c>
      <c r="E131" s="44" t="s">
        <v>409</v>
      </c>
      <c r="F131" s="31">
        <f t="shared" si="54"/>
        <v>62000</v>
      </c>
      <c r="G131" s="31">
        <v>62000</v>
      </c>
      <c r="H131" s="31"/>
      <c r="I131" s="31"/>
      <c r="J131" s="31"/>
      <c r="K131" s="31">
        <f>L131+P131</f>
        <v>0</v>
      </c>
      <c r="L131" s="31"/>
      <c r="M131" s="31"/>
      <c r="N131" s="31"/>
      <c r="O131" s="31"/>
      <c r="P131" s="31"/>
      <c r="Q131" s="86">
        <f t="shared" si="39"/>
        <v>62000</v>
      </c>
    </row>
    <row r="132" spans="1:17" s="71" customFormat="1" ht="58.15" customHeight="1" x14ac:dyDescent="0.2">
      <c r="A132" s="36"/>
      <c r="B132" s="82" t="s">
        <v>410</v>
      </c>
      <c r="C132" s="83" t="s">
        <v>411</v>
      </c>
      <c r="D132" s="83" t="s">
        <v>94</v>
      </c>
      <c r="E132" s="44" t="s">
        <v>412</v>
      </c>
      <c r="F132" s="31">
        <f t="shared" si="54"/>
        <v>330000</v>
      </c>
      <c r="G132" s="31">
        <v>330000</v>
      </c>
      <c r="H132" s="31"/>
      <c r="I132" s="31"/>
      <c r="J132" s="31"/>
      <c r="K132" s="31">
        <f>L132+P132</f>
        <v>0</v>
      </c>
      <c r="L132" s="31"/>
      <c r="M132" s="31"/>
      <c r="N132" s="31"/>
      <c r="O132" s="31"/>
      <c r="P132" s="31"/>
      <c r="Q132" s="86">
        <f t="shared" si="39"/>
        <v>330000</v>
      </c>
    </row>
    <row r="133" spans="1:17" s="71" customFormat="1" ht="25.9" hidden="1" customHeight="1" x14ac:dyDescent="0.2">
      <c r="A133" s="36"/>
      <c r="B133" s="89">
        <v>1117000</v>
      </c>
      <c r="C133" s="89">
        <v>7000</v>
      </c>
      <c r="D133" s="79"/>
      <c r="E133" s="87" t="s">
        <v>50</v>
      </c>
      <c r="F133" s="22">
        <f>G133+J133</f>
        <v>0</v>
      </c>
      <c r="G133" s="22">
        <f>G134+G135</f>
        <v>0</v>
      </c>
      <c r="H133" s="22">
        <f>H134+H135</f>
        <v>0</v>
      </c>
      <c r="I133" s="22">
        <f>I134+I135</f>
        <v>0</v>
      </c>
      <c r="J133" s="22">
        <f>J134+J135</f>
        <v>0</v>
      </c>
      <c r="K133" s="22">
        <f>M133+P133</f>
        <v>0</v>
      </c>
      <c r="L133" s="22">
        <f>L134</f>
        <v>0</v>
      </c>
      <c r="M133" s="22">
        <f>M134</f>
        <v>0</v>
      </c>
      <c r="N133" s="22">
        <f>N134+N135</f>
        <v>0</v>
      </c>
      <c r="O133" s="22">
        <f>O134+O135</f>
        <v>0</v>
      </c>
      <c r="P133" s="22">
        <f>P134+P135</f>
        <v>0</v>
      </c>
      <c r="Q133" s="76">
        <f t="shared" si="39"/>
        <v>0</v>
      </c>
    </row>
    <row r="134" spans="1:17" s="71" customFormat="1" ht="27" hidden="1" customHeight="1" x14ac:dyDescent="0.2">
      <c r="A134" s="36"/>
      <c r="B134" s="79" t="s">
        <v>413</v>
      </c>
      <c r="C134" s="79" t="s">
        <v>219</v>
      </c>
      <c r="D134" s="79"/>
      <c r="E134" s="94" t="s">
        <v>286</v>
      </c>
      <c r="F134" s="22">
        <f>G134+J134</f>
        <v>0</v>
      </c>
      <c r="G134" s="22">
        <f>G135</f>
        <v>0</v>
      </c>
      <c r="H134" s="22">
        <f t="shared" ref="H134:J134" si="57">H135</f>
        <v>0</v>
      </c>
      <c r="I134" s="22">
        <f t="shared" si="57"/>
        <v>0</v>
      </c>
      <c r="J134" s="22">
        <f t="shared" si="57"/>
        <v>0</v>
      </c>
      <c r="K134" s="22">
        <f>M134+P134</f>
        <v>0</v>
      </c>
      <c r="L134" s="22">
        <f>L135</f>
        <v>0</v>
      </c>
      <c r="M134" s="22">
        <f t="shared" ref="M134:P134" si="58">M135</f>
        <v>0</v>
      </c>
      <c r="N134" s="22">
        <f t="shared" si="58"/>
        <v>0</v>
      </c>
      <c r="O134" s="22">
        <f t="shared" si="58"/>
        <v>0</v>
      </c>
      <c r="P134" s="22">
        <f t="shared" si="58"/>
        <v>0</v>
      </c>
      <c r="Q134" s="76">
        <f t="shared" si="39"/>
        <v>0</v>
      </c>
    </row>
    <row r="135" spans="1:17" s="71" customFormat="1" ht="103.5" hidden="1" customHeight="1" x14ac:dyDescent="0.2">
      <c r="A135" s="36"/>
      <c r="B135" s="83" t="s">
        <v>414</v>
      </c>
      <c r="C135" s="83" t="s">
        <v>291</v>
      </c>
      <c r="D135" s="83" t="s">
        <v>209</v>
      </c>
      <c r="E135" s="95" t="s">
        <v>292</v>
      </c>
      <c r="F135" s="31">
        <f>G135+J135</f>
        <v>0</v>
      </c>
      <c r="G135" s="31"/>
      <c r="H135" s="31"/>
      <c r="I135" s="31"/>
      <c r="J135" s="31"/>
      <c r="K135" s="31">
        <f>M135+P135</f>
        <v>0</v>
      </c>
      <c r="L135" s="31"/>
      <c r="M135" s="31"/>
      <c r="N135" s="31"/>
      <c r="O135" s="31"/>
      <c r="P135" s="31"/>
      <c r="Q135" s="86">
        <f t="shared" si="39"/>
        <v>0</v>
      </c>
    </row>
    <row r="136" spans="1:17" s="71" customFormat="1" ht="39" customHeight="1" x14ac:dyDescent="0.2">
      <c r="A136" s="100"/>
      <c r="B136" s="74">
        <v>1200000</v>
      </c>
      <c r="C136" s="74"/>
      <c r="D136" s="74"/>
      <c r="E136" s="75" t="s">
        <v>90</v>
      </c>
      <c r="F136" s="6">
        <f t="shared" ref="F136:P136" si="59">F137</f>
        <v>25633600</v>
      </c>
      <c r="G136" s="6">
        <f t="shared" si="59"/>
        <v>25633600</v>
      </c>
      <c r="H136" s="6">
        <f t="shared" si="59"/>
        <v>2659000</v>
      </c>
      <c r="I136" s="6">
        <f t="shared" si="59"/>
        <v>100200</v>
      </c>
      <c r="J136" s="6">
        <f t="shared" si="59"/>
        <v>0</v>
      </c>
      <c r="K136" s="6">
        <f t="shared" si="59"/>
        <v>11262780</v>
      </c>
      <c r="L136" s="6">
        <f t="shared" si="59"/>
        <v>11221780</v>
      </c>
      <c r="M136" s="6">
        <f t="shared" si="59"/>
        <v>41000</v>
      </c>
      <c r="N136" s="6">
        <f t="shared" si="59"/>
        <v>0</v>
      </c>
      <c r="O136" s="6">
        <f t="shared" si="59"/>
        <v>0</v>
      </c>
      <c r="P136" s="6">
        <f t="shared" si="59"/>
        <v>11221780</v>
      </c>
      <c r="Q136" s="76">
        <f t="shared" si="39"/>
        <v>36896380</v>
      </c>
    </row>
    <row r="137" spans="1:17" s="71" customFormat="1" ht="38.25" customHeight="1" x14ac:dyDescent="0.2">
      <c r="A137" s="78"/>
      <c r="B137" s="74" t="s">
        <v>415</v>
      </c>
      <c r="C137" s="74"/>
      <c r="D137" s="74"/>
      <c r="E137" s="75" t="s">
        <v>90</v>
      </c>
      <c r="F137" s="6">
        <f t="shared" si="38"/>
        <v>25633600</v>
      </c>
      <c r="G137" s="6">
        <f>G138+G140+G142+G150+G157</f>
        <v>25633600</v>
      </c>
      <c r="H137" s="6">
        <f>H138+H140+H142+H150+H157</f>
        <v>2659000</v>
      </c>
      <c r="I137" s="6">
        <f>I138+I140+I142+I150+I157</f>
        <v>100200</v>
      </c>
      <c r="J137" s="6">
        <f>J138+J140+J142+J150+J157</f>
        <v>0</v>
      </c>
      <c r="K137" s="6">
        <f>M137+P137</f>
        <v>11262780</v>
      </c>
      <c r="L137" s="6">
        <f>L138+L140+L142+L150+L157</f>
        <v>11221780</v>
      </c>
      <c r="M137" s="6">
        <f>M138+M140+M142+M150+M157</f>
        <v>41000</v>
      </c>
      <c r="N137" s="6">
        <f>N138+N140+N142+N150+N157</f>
        <v>0</v>
      </c>
      <c r="O137" s="6">
        <f>O138+O140+O142+O150+O157</f>
        <v>0</v>
      </c>
      <c r="P137" s="6">
        <f>P138+P140+P142+P150+P157</f>
        <v>11221780</v>
      </c>
      <c r="Q137" s="76">
        <f t="shared" si="39"/>
        <v>36896380</v>
      </c>
    </row>
    <row r="138" spans="1:17" s="71" customFormat="1" ht="27.75" customHeight="1" x14ac:dyDescent="0.2">
      <c r="A138" s="78"/>
      <c r="B138" s="79" t="s">
        <v>416</v>
      </c>
      <c r="C138" s="79" t="s">
        <v>266</v>
      </c>
      <c r="D138" s="79"/>
      <c r="E138" s="80" t="s">
        <v>265</v>
      </c>
      <c r="F138" s="22">
        <f t="shared" si="38"/>
        <v>3467200</v>
      </c>
      <c r="G138" s="22">
        <f>G139</f>
        <v>3467200</v>
      </c>
      <c r="H138" s="22">
        <f>H139</f>
        <v>2659000</v>
      </c>
      <c r="I138" s="22">
        <f>I139</f>
        <v>100200</v>
      </c>
      <c r="J138" s="22">
        <f>J139</f>
        <v>0</v>
      </c>
      <c r="K138" s="22">
        <f>L138+O138</f>
        <v>0</v>
      </c>
      <c r="L138" s="22">
        <f>L139</f>
        <v>0</v>
      </c>
      <c r="M138" s="22">
        <f>M139</f>
        <v>0</v>
      </c>
      <c r="N138" s="22">
        <f>N139</f>
        <v>0</v>
      </c>
      <c r="O138" s="22">
        <f>O139</f>
        <v>0</v>
      </c>
      <c r="P138" s="22">
        <f>P139</f>
        <v>0</v>
      </c>
      <c r="Q138" s="76">
        <f t="shared" si="39"/>
        <v>3467200</v>
      </c>
    </row>
    <row r="139" spans="1:17" s="71" customFormat="1" ht="39" customHeight="1" x14ac:dyDescent="0.2">
      <c r="A139" s="81" t="s">
        <v>264</v>
      </c>
      <c r="B139" s="82" t="s">
        <v>417</v>
      </c>
      <c r="C139" s="83" t="s">
        <v>262</v>
      </c>
      <c r="D139" s="83" t="s">
        <v>176</v>
      </c>
      <c r="E139" s="44" t="s">
        <v>261</v>
      </c>
      <c r="F139" s="31">
        <f t="shared" si="38"/>
        <v>3467200</v>
      </c>
      <c r="G139" s="31">
        <v>3467200</v>
      </c>
      <c r="H139" s="43">
        <v>2659000</v>
      </c>
      <c r="I139" s="31">
        <v>100200</v>
      </c>
      <c r="J139" s="31"/>
      <c r="K139" s="31">
        <f>L139+O139</f>
        <v>0</v>
      </c>
      <c r="L139" s="31"/>
      <c r="M139" s="31"/>
      <c r="N139" s="31"/>
      <c r="O139" s="31"/>
      <c r="P139" s="31"/>
      <c r="Q139" s="86">
        <f t="shared" si="39"/>
        <v>3467200</v>
      </c>
    </row>
    <row r="140" spans="1:17" s="71" customFormat="1" ht="27.75" customHeight="1" x14ac:dyDescent="0.2">
      <c r="A140" s="81"/>
      <c r="B140" s="79" t="s">
        <v>89</v>
      </c>
      <c r="C140" s="89">
        <v>3000</v>
      </c>
      <c r="D140" s="79"/>
      <c r="E140" s="87" t="s">
        <v>88</v>
      </c>
      <c r="F140" s="22">
        <f t="shared" si="38"/>
        <v>100000</v>
      </c>
      <c r="G140" s="22">
        <f>G141</f>
        <v>100000</v>
      </c>
      <c r="H140" s="22">
        <f>H141</f>
        <v>0</v>
      </c>
      <c r="I140" s="22">
        <f>I141</f>
        <v>0</v>
      </c>
      <c r="J140" s="22">
        <f>J141</f>
        <v>0</v>
      </c>
      <c r="K140" s="22">
        <f>L140+O140</f>
        <v>0</v>
      </c>
      <c r="L140" s="22">
        <f>L141</f>
        <v>0</v>
      </c>
      <c r="M140" s="22">
        <f>M141</f>
        <v>0</v>
      </c>
      <c r="N140" s="22">
        <f>N141</f>
        <v>0</v>
      </c>
      <c r="O140" s="22">
        <f>O141</f>
        <v>0</v>
      </c>
      <c r="P140" s="22">
        <f>P141</f>
        <v>0</v>
      </c>
      <c r="Q140" s="76">
        <f t="shared" si="39"/>
        <v>100000</v>
      </c>
    </row>
    <row r="141" spans="1:17" s="71" customFormat="1" ht="27" customHeight="1" x14ac:dyDescent="0.2">
      <c r="A141" s="81" t="s">
        <v>87</v>
      </c>
      <c r="B141" s="82" t="s">
        <v>86</v>
      </c>
      <c r="C141" s="83" t="s">
        <v>85</v>
      </c>
      <c r="D141" s="83" t="s">
        <v>84</v>
      </c>
      <c r="E141" s="44" t="s">
        <v>83</v>
      </c>
      <c r="F141" s="31">
        <f t="shared" si="38"/>
        <v>100000</v>
      </c>
      <c r="G141" s="31">
        <v>100000</v>
      </c>
      <c r="H141" s="31"/>
      <c r="I141" s="31"/>
      <c r="J141" s="31"/>
      <c r="K141" s="31"/>
      <c r="L141" s="31"/>
      <c r="M141" s="31"/>
      <c r="N141" s="31"/>
      <c r="O141" s="31"/>
      <c r="P141" s="31"/>
      <c r="Q141" s="86">
        <f t="shared" si="39"/>
        <v>100000</v>
      </c>
    </row>
    <row r="142" spans="1:17" s="71" customFormat="1" ht="25.15" customHeight="1" x14ac:dyDescent="0.2">
      <c r="A142" s="81" t="s">
        <v>418</v>
      </c>
      <c r="B142" s="79" t="s">
        <v>80</v>
      </c>
      <c r="C142" s="79" t="s">
        <v>79</v>
      </c>
      <c r="D142" s="79"/>
      <c r="E142" s="87" t="s">
        <v>55</v>
      </c>
      <c r="F142" s="22">
        <f t="shared" si="38"/>
        <v>21579000</v>
      </c>
      <c r="G142" s="22">
        <f>G143+G146+G147+G149+G144</f>
        <v>21579000</v>
      </c>
      <c r="H142" s="22">
        <f t="shared" ref="H142:J142" si="60">H143+H146+H147+H149+H144</f>
        <v>0</v>
      </c>
      <c r="I142" s="22">
        <f t="shared" si="60"/>
        <v>0</v>
      </c>
      <c r="J142" s="22">
        <f t="shared" si="60"/>
        <v>0</v>
      </c>
      <c r="K142" s="22">
        <f>M142+P142</f>
        <v>1921780</v>
      </c>
      <c r="L142" s="22">
        <f>L143+L146+L147+L149+L144</f>
        <v>1921780</v>
      </c>
      <c r="M142" s="22">
        <f t="shared" ref="M142:P142" si="61">M143+M146+M147+M149+M144</f>
        <v>0</v>
      </c>
      <c r="N142" s="22">
        <f t="shared" si="61"/>
        <v>0</v>
      </c>
      <c r="O142" s="22">
        <f t="shared" si="61"/>
        <v>0</v>
      </c>
      <c r="P142" s="22">
        <f t="shared" si="61"/>
        <v>1921780</v>
      </c>
      <c r="Q142" s="76">
        <f t="shared" si="39"/>
        <v>23500780</v>
      </c>
    </row>
    <row r="143" spans="1:17" s="71" customFormat="1" ht="27.75" customHeight="1" x14ac:dyDescent="0.2">
      <c r="A143" s="97"/>
      <c r="B143" s="82" t="s">
        <v>76</v>
      </c>
      <c r="C143" s="83" t="s">
        <v>75</v>
      </c>
      <c r="D143" s="83" t="s">
        <v>52</v>
      </c>
      <c r="E143" s="44" t="s">
        <v>74</v>
      </c>
      <c r="F143" s="31">
        <f t="shared" si="38"/>
        <v>0</v>
      </c>
      <c r="G143" s="31"/>
      <c r="H143" s="31"/>
      <c r="I143" s="31"/>
      <c r="J143" s="31"/>
      <c r="K143" s="31">
        <f>M143+P143</f>
        <v>200000</v>
      </c>
      <c r="L143" s="31">
        <v>200000</v>
      </c>
      <c r="M143" s="31"/>
      <c r="N143" s="31"/>
      <c r="O143" s="31"/>
      <c r="P143" s="31">
        <v>200000</v>
      </c>
      <c r="Q143" s="86">
        <f t="shared" si="39"/>
        <v>200000</v>
      </c>
    </row>
    <row r="144" spans="1:17" s="71" customFormat="1" ht="27" hidden="1" customHeight="1" x14ac:dyDescent="0.2">
      <c r="A144" s="97"/>
      <c r="B144" s="82" t="s">
        <v>732</v>
      </c>
      <c r="C144" s="83" t="s">
        <v>733</v>
      </c>
      <c r="D144" s="83" t="s">
        <v>52</v>
      </c>
      <c r="E144" s="44" t="s">
        <v>734</v>
      </c>
      <c r="F144" s="31">
        <f t="shared" si="38"/>
        <v>0</v>
      </c>
      <c r="G144" s="31"/>
      <c r="H144" s="31"/>
      <c r="I144" s="31"/>
      <c r="J144" s="31"/>
      <c r="K144" s="31">
        <f>L144+O144</f>
        <v>0</v>
      </c>
      <c r="L144" s="31"/>
      <c r="M144" s="31"/>
      <c r="N144" s="31"/>
      <c r="O144" s="31"/>
      <c r="P144" s="31"/>
      <c r="Q144" s="86">
        <f t="shared" si="39"/>
        <v>0</v>
      </c>
    </row>
    <row r="145" spans="1:17" s="71" customFormat="1" ht="38.25" hidden="1" customHeight="1" x14ac:dyDescent="0.2">
      <c r="A145" s="97"/>
      <c r="B145" s="82" t="s">
        <v>419</v>
      </c>
      <c r="C145" s="83" t="s">
        <v>420</v>
      </c>
      <c r="D145" s="83" t="s">
        <v>52</v>
      </c>
      <c r="E145" s="44" t="s">
        <v>421</v>
      </c>
      <c r="F145" s="31">
        <f t="shared" si="38"/>
        <v>0</v>
      </c>
      <c r="G145" s="31"/>
      <c r="H145" s="31"/>
      <c r="I145" s="31"/>
      <c r="J145" s="31"/>
      <c r="K145" s="31">
        <f>L145+O145</f>
        <v>0</v>
      </c>
      <c r="L145" s="31"/>
      <c r="M145" s="31"/>
      <c r="N145" s="31"/>
      <c r="O145" s="31"/>
      <c r="P145" s="31"/>
      <c r="Q145" s="86">
        <f t="shared" si="39"/>
        <v>0</v>
      </c>
    </row>
    <row r="146" spans="1:17" s="71" customFormat="1" ht="27.75" customHeight="1" x14ac:dyDescent="0.2">
      <c r="A146" s="81"/>
      <c r="B146" s="84">
        <v>1216030</v>
      </c>
      <c r="C146" s="85">
        <v>6030</v>
      </c>
      <c r="D146" s="83" t="s">
        <v>52</v>
      </c>
      <c r="E146" s="44" t="s">
        <v>53</v>
      </c>
      <c r="F146" s="31">
        <f t="shared" si="38"/>
        <v>21579000</v>
      </c>
      <c r="G146" s="31">
        <v>21579000</v>
      </c>
      <c r="H146" s="31"/>
      <c r="I146" s="31"/>
      <c r="J146" s="31"/>
      <c r="K146" s="31">
        <f>M146+P146</f>
        <v>1683750</v>
      </c>
      <c r="L146" s="31">
        <v>1683750</v>
      </c>
      <c r="M146" s="31"/>
      <c r="N146" s="31"/>
      <c r="O146" s="31"/>
      <c r="P146" s="31">
        <v>1683750</v>
      </c>
      <c r="Q146" s="86">
        <f t="shared" si="39"/>
        <v>23262750</v>
      </c>
    </row>
    <row r="147" spans="1:17" s="71" customFormat="1" ht="28.15" hidden="1" customHeight="1" x14ac:dyDescent="0.2">
      <c r="A147" s="81"/>
      <c r="B147" s="84">
        <v>1216070</v>
      </c>
      <c r="C147" s="85">
        <v>6070</v>
      </c>
      <c r="D147" s="83"/>
      <c r="E147" s="44" t="s">
        <v>70</v>
      </c>
      <c r="F147" s="31">
        <f>G147+J147</f>
        <v>0</v>
      </c>
      <c r="G147" s="31"/>
      <c r="H147" s="31"/>
      <c r="I147" s="31"/>
      <c r="J147" s="31"/>
      <c r="K147" s="31">
        <f t="shared" ref="K147:K149" si="62">M147+P147</f>
        <v>0</v>
      </c>
      <c r="L147" s="31"/>
      <c r="M147" s="31"/>
      <c r="N147" s="31"/>
      <c r="O147" s="31"/>
      <c r="P147" s="31"/>
      <c r="Q147" s="86">
        <f>F147+K147</f>
        <v>0</v>
      </c>
    </row>
    <row r="148" spans="1:17" s="71" customFormat="1" ht="95.25" hidden="1" customHeight="1" x14ac:dyDescent="0.2">
      <c r="A148" s="81"/>
      <c r="B148" s="84">
        <v>1216071</v>
      </c>
      <c r="C148" s="85">
        <v>6071</v>
      </c>
      <c r="D148" s="83" t="s">
        <v>67</v>
      </c>
      <c r="E148" s="44" t="s">
        <v>69</v>
      </c>
      <c r="F148" s="31">
        <f>G148+J148</f>
        <v>0</v>
      </c>
      <c r="G148" s="31"/>
      <c r="H148" s="31"/>
      <c r="I148" s="31"/>
      <c r="J148" s="31"/>
      <c r="K148" s="31">
        <f t="shared" si="62"/>
        <v>0</v>
      </c>
      <c r="L148" s="31"/>
      <c r="M148" s="31"/>
      <c r="N148" s="31"/>
      <c r="O148" s="31"/>
      <c r="P148" s="31"/>
      <c r="Q148" s="99">
        <f>F148+K148</f>
        <v>0</v>
      </c>
    </row>
    <row r="149" spans="1:17" s="71" customFormat="1" ht="26.25" customHeight="1" x14ac:dyDescent="0.2">
      <c r="A149" s="81"/>
      <c r="B149" s="84">
        <v>1216090</v>
      </c>
      <c r="C149" s="85">
        <v>6090</v>
      </c>
      <c r="D149" s="83" t="s">
        <v>67</v>
      </c>
      <c r="E149" s="44" t="s">
        <v>64</v>
      </c>
      <c r="F149" s="31">
        <f t="shared" si="38"/>
        <v>0</v>
      </c>
      <c r="G149" s="31"/>
      <c r="H149" s="31"/>
      <c r="I149" s="31"/>
      <c r="J149" s="31"/>
      <c r="K149" s="31">
        <f t="shared" si="62"/>
        <v>38030</v>
      </c>
      <c r="L149" s="31">
        <v>38030</v>
      </c>
      <c r="M149" s="31"/>
      <c r="N149" s="31"/>
      <c r="O149" s="31"/>
      <c r="P149" s="31">
        <v>38030</v>
      </c>
      <c r="Q149" s="86">
        <f t="shared" si="39"/>
        <v>38030</v>
      </c>
    </row>
    <row r="150" spans="1:17" s="71" customFormat="1" ht="28.15" customHeight="1" x14ac:dyDescent="0.2">
      <c r="A150" s="81" t="s">
        <v>285</v>
      </c>
      <c r="B150" s="89">
        <v>1217000</v>
      </c>
      <c r="C150" s="89">
        <v>7000</v>
      </c>
      <c r="D150" s="79"/>
      <c r="E150" s="87" t="s">
        <v>50</v>
      </c>
      <c r="F150" s="22">
        <f>G150+J150</f>
        <v>487400</v>
      </c>
      <c r="G150" s="22">
        <f>G151+G153</f>
        <v>487400</v>
      </c>
      <c r="H150" s="22">
        <f>H151+H153</f>
        <v>0</v>
      </c>
      <c r="I150" s="22">
        <f>I151+I153</f>
        <v>0</v>
      </c>
      <c r="J150" s="22">
        <f>J151+J153</f>
        <v>0</v>
      </c>
      <c r="K150" s="22">
        <f>M150+P150</f>
        <v>9300000</v>
      </c>
      <c r="L150" s="22">
        <f>L151+L153</f>
        <v>9300000</v>
      </c>
      <c r="M150" s="22">
        <f>M151+M153</f>
        <v>0</v>
      </c>
      <c r="N150" s="22">
        <f>N151+N153</f>
        <v>0</v>
      </c>
      <c r="O150" s="22">
        <f>O151+O153</f>
        <v>0</v>
      </c>
      <c r="P150" s="22">
        <f>P151+P153</f>
        <v>9300000</v>
      </c>
      <c r="Q150" s="76">
        <f t="shared" si="39"/>
        <v>9787400</v>
      </c>
    </row>
    <row r="151" spans="1:17" s="71" customFormat="1" ht="25.9" customHeight="1" x14ac:dyDescent="0.2">
      <c r="A151" s="81"/>
      <c r="B151" s="89">
        <v>1217300</v>
      </c>
      <c r="C151" s="89">
        <v>7300</v>
      </c>
      <c r="D151" s="79"/>
      <c r="E151" s="87" t="s">
        <v>49</v>
      </c>
      <c r="F151" s="22">
        <f t="shared" si="38"/>
        <v>0</v>
      </c>
      <c r="G151" s="22">
        <f>G152</f>
        <v>0</v>
      </c>
      <c r="H151" s="22">
        <f>H152</f>
        <v>0</v>
      </c>
      <c r="I151" s="22">
        <f>I152</f>
        <v>0</v>
      </c>
      <c r="J151" s="22">
        <f>J152</f>
        <v>0</v>
      </c>
      <c r="K151" s="22">
        <f>M151+P151</f>
        <v>1300000</v>
      </c>
      <c r="L151" s="22">
        <f>L152</f>
        <v>1300000</v>
      </c>
      <c r="M151" s="22">
        <f>M152</f>
        <v>0</v>
      </c>
      <c r="N151" s="22">
        <f>N152</f>
        <v>0</v>
      </c>
      <c r="O151" s="22">
        <f>O152</f>
        <v>0</v>
      </c>
      <c r="P151" s="22">
        <f>P152</f>
        <v>1300000</v>
      </c>
      <c r="Q151" s="76">
        <f t="shared" si="39"/>
        <v>1300000</v>
      </c>
    </row>
    <row r="152" spans="1:17" s="71" customFormat="1" ht="27" customHeight="1" x14ac:dyDescent="0.2">
      <c r="A152" s="81"/>
      <c r="B152" s="84">
        <v>1217330</v>
      </c>
      <c r="C152" s="85">
        <v>7330</v>
      </c>
      <c r="D152" s="83" t="s">
        <v>35</v>
      </c>
      <c r="E152" s="44" t="s">
        <v>583</v>
      </c>
      <c r="F152" s="31">
        <f t="shared" si="38"/>
        <v>0</v>
      </c>
      <c r="G152" s="31"/>
      <c r="H152" s="31"/>
      <c r="I152" s="31"/>
      <c r="J152" s="31"/>
      <c r="K152" s="31">
        <f>M152+P152</f>
        <v>1300000</v>
      </c>
      <c r="L152" s="31">
        <v>1300000</v>
      </c>
      <c r="M152" s="31"/>
      <c r="N152" s="31"/>
      <c r="O152" s="31"/>
      <c r="P152" s="31">
        <v>1300000</v>
      </c>
      <c r="Q152" s="86">
        <f t="shared" si="39"/>
        <v>1300000</v>
      </c>
    </row>
    <row r="153" spans="1:17" s="71" customFormat="1" ht="27.6" customHeight="1" x14ac:dyDescent="0.2">
      <c r="A153" s="81"/>
      <c r="B153" s="89">
        <v>1217600</v>
      </c>
      <c r="C153" s="89">
        <v>7600</v>
      </c>
      <c r="D153" s="104"/>
      <c r="E153" s="94" t="s">
        <v>286</v>
      </c>
      <c r="F153" s="22">
        <f t="shared" si="38"/>
        <v>487400</v>
      </c>
      <c r="G153" s="22">
        <f>G155+G154+G156</f>
        <v>487400</v>
      </c>
      <c r="H153" s="22">
        <f t="shared" ref="H153:J153" si="63">H155+H154+H156</f>
        <v>0</v>
      </c>
      <c r="I153" s="22">
        <f t="shared" si="63"/>
        <v>0</v>
      </c>
      <c r="J153" s="22">
        <f t="shared" si="63"/>
        <v>0</v>
      </c>
      <c r="K153" s="22">
        <f>M153+P153</f>
        <v>8000000</v>
      </c>
      <c r="L153" s="22">
        <f>L155+L154+L156</f>
        <v>8000000</v>
      </c>
      <c r="M153" s="22">
        <f t="shared" ref="M153:P153" si="64">M155+M154+M156</f>
        <v>0</v>
      </c>
      <c r="N153" s="22">
        <f t="shared" si="64"/>
        <v>0</v>
      </c>
      <c r="O153" s="22">
        <f t="shared" si="64"/>
        <v>0</v>
      </c>
      <c r="P153" s="22">
        <f t="shared" si="64"/>
        <v>8000000</v>
      </c>
      <c r="Q153" s="76">
        <f t="shared" si="39"/>
        <v>8487400</v>
      </c>
    </row>
    <row r="154" spans="1:17" s="71" customFormat="1" ht="27.6" customHeight="1" x14ac:dyDescent="0.2">
      <c r="A154" s="81"/>
      <c r="B154" s="84">
        <v>1217640</v>
      </c>
      <c r="C154" s="85">
        <v>7640</v>
      </c>
      <c r="D154" s="83" t="s">
        <v>578</v>
      </c>
      <c r="E154" s="44" t="s">
        <v>579</v>
      </c>
      <c r="F154" s="31">
        <f t="shared" si="38"/>
        <v>487400</v>
      </c>
      <c r="G154" s="31">
        <v>487400</v>
      </c>
      <c r="H154" s="31"/>
      <c r="I154" s="31"/>
      <c r="J154" s="31"/>
      <c r="K154" s="31">
        <f>M154+P154</f>
        <v>2000000</v>
      </c>
      <c r="L154" s="31">
        <v>2000000</v>
      </c>
      <c r="M154" s="31"/>
      <c r="N154" s="31"/>
      <c r="O154" s="31"/>
      <c r="P154" s="31">
        <v>2000000</v>
      </c>
      <c r="Q154" s="86">
        <f t="shared" si="39"/>
        <v>2487400</v>
      </c>
    </row>
    <row r="155" spans="1:17" s="71" customFormat="1" ht="27.6" customHeight="1" x14ac:dyDescent="0.2">
      <c r="A155" s="81"/>
      <c r="B155" s="84">
        <v>1217670</v>
      </c>
      <c r="C155" s="85">
        <v>7670</v>
      </c>
      <c r="D155" s="83" t="s">
        <v>209</v>
      </c>
      <c r="E155" s="44" t="s">
        <v>422</v>
      </c>
      <c r="F155" s="31">
        <f t="shared" si="38"/>
        <v>0</v>
      </c>
      <c r="G155" s="31"/>
      <c r="H155" s="31"/>
      <c r="I155" s="31"/>
      <c r="J155" s="31"/>
      <c r="K155" s="31">
        <f t="shared" ref="K155:K156" si="65">M155+P155</f>
        <v>6000000</v>
      </c>
      <c r="L155" s="31">
        <v>6000000</v>
      </c>
      <c r="M155" s="31"/>
      <c r="N155" s="31"/>
      <c r="O155" s="31"/>
      <c r="P155" s="31">
        <v>6000000</v>
      </c>
      <c r="Q155" s="86">
        <f t="shared" si="39"/>
        <v>6000000</v>
      </c>
    </row>
    <row r="156" spans="1:17" s="71" customFormat="1" ht="99" hidden="1" customHeight="1" x14ac:dyDescent="0.2">
      <c r="A156" s="81"/>
      <c r="B156" s="82" t="s">
        <v>423</v>
      </c>
      <c r="C156" s="83" t="s">
        <v>291</v>
      </c>
      <c r="D156" s="83" t="s">
        <v>209</v>
      </c>
      <c r="E156" s="95" t="s">
        <v>292</v>
      </c>
      <c r="F156" s="31">
        <f>G156+J156</f>
        <v>0</v>
      </c>
      <c r="G156" s="31"/>
      <c r="H156" s="31"/>
      <c r="I156" s="31"/>
      <c r="J156" s="31"/>
      <c r="K156" s="31">
        <f t="shared" si="65"/>
        <v>0</v>
      </c>
      <c r="L156" s="31"/>
      <c r="M156" s="31"/>
      <c r="N156" s="31"/>
      <c r="O156" s="31"/>
      <c r="P156" s="31"/>
      <c r="Q156" s="86">
        <f t="shared" si="39"/>
        <v>0</v>
      </c>
    </row>
    <row r="157" spans="1:17" s="71" customFormat="1" ht="25.9" customHeight="1" x14ac:dyDescent="0.2">
      <c r="A157" s="81"/>
      <c r="B157" s="89">
        <v>1218000</v>
      </c>
      <c r="C157" s="89">
        <v>8000</v>
      </c>
      <c r="D157" s="79"/>
      <c r="E157" s="87" t="s">
        <v>16</v>
      </c>
      <c r="F157" s="22">
        <f t="shared" si="38"/>
        <v>0</v>
      </c>
      <c r="G157" s="22">
        <f>G158</f>
        <v>0</v>
      </c>
      <c r="H157" s="22">
        <f>H158</f>
        <v>0</v>
      </c>
      <c r="I157" s="22">
        <f>I158</f>
        <v>0</v>
      </c>
      <c r="J157" s="22">
        <f>J158</f>
        <v>0</v>
      </c>
      <c r="K157" s="22">
        <f>M157+P157</f>
        <v>41000</v>
      </c>
      <c r="L157" s="22">
        <f>L158</f>
        <v>0</v>
      </c>
      <c r="M157" s="22">
        <f>M158</f>
        <v>41000</v>
      </c>
      <c r="N157" s="22">
        <f>N158</f>
        <v>0</v>
      </c>
      <c r="O157" s="22">
        <f>O158</f>
        <v>0</v>
      </c>
      <c r="P157" s="22">
        <f>P158</f>
        <v>0</v>
      </c>
      <c r="Q157" s="76">
        <f t="shared" si="39"/>
        <v>41000</v>
      </c>
    </row>
    <row r="158" spans="1:17" s="71" customFormat="1" ht="24.6" customHeight="1" x14ac:dyDescent="0.2">
      <c r="A158" s="81"/>
      <c r="B158" s="89">
        <v>1218300</v>
      </c>
      <c r="C158" s="89">
        <v>8300</v>
      </c>
      <c r="D158" s="79"/>
      <c r="E158" s="87" t="s">
        <v>671</v>
      </c>
      <c r="F158" s="22">
        <f t="shared" si="38"/>
        <v>0</v>
      </c>
      <c r="G158" s="22">
        <f>G159+G160</f>
        <v>0</v>
      </c>
      <c r="H158" s="22">
        <f>H159+H160</f>
        <v>0</v>
      </c>
      <c r="I158" s="22">
        <f>I159+I160</f>
        <v>0</v>
      </c>
      <c r="J158" s="22">
        <f>J159+J160</f>
        <v>0</v>
      </c>
      <c r="K158" s="22">
        <f>M158+P158</f>
        <v>41000</v>
      </c>
      <c r="L158" s="22">
        <f>L159+L160</f>
        <v>0</v>
      </c>
      <c r="M158" s="22">
        <f>M159+M160</f>
        <v>41000</v>
      </c>
      <c r="N158" s="22">
        <f>N159+N160</f>
        <v>0</v>
      </c>
      <c r="O158" s="22">
        <f>O159+O160</f>
        <v>0</v>
      </c>
      <c r="P158" s="22">
        <f>P159+P160</f>
        <v>0</v>
      </c>
      <c r="Q158" s="76">
        <f t="shared" si="39"/>
        <v>41000</v>
      </c>
    </row>
    <row r="159" spans="1:17" s="71" customFormat="1" ht="27" hidden="1" customHeight="1" x14ac:dyDescent="0.2">
      <c r="A159" s="81"/>
      <c r="B159" s="84">
        <v>1218330</v>
      </c>
      <c r="C159" s="85">
        <v>8330</v>
      </c>
      <c r="D159" s="83" t="s">
        <v>59</v>
      </c>
      <c r="E159" s="44" t="s">
        <v>58</v>
      </c>
      <c r="F159" s="31">
        <f t="shared" si="38"/>
        <v>0</v>
      </c>
      <c r="G159" s="31"/>
      <c r="H159" s="31"/>
      <c r="I159" s="31"/>
      <c r="J159" s="31"/>
      <c r="K159" s="31">
        <f>L159+O159</f>
        <v>0</v>
      </c>
      <c r="L159" s="31"/>
      <c r="M159" s="31"/>
      <c r="N159" s="31"/>
      <c r="O159" s="31"/>
      <c r="P159" s="31"/>
      <c r="Q159" s="86">
        <f t="shared" si="39"/>
        <v>0</v>
      </c>
    </row>
    <row r="160" spans="1:17" s="71" customFormat="1" ht="24.6" customHeight="1" x14ac:dyDescent="0.2">
      <c r="A160" s="81"/>
      <c r="B160" s="84">
        <v>1218340</v>
      </c>
      <c r="C160" s="85">
        <v>8340</v>
      </c>
      <c r="D160" s="83" t="s">
        <v>59</v>
      </c>
      <c r="E160" s="44" t="s">
        <v>424</v>
      </c>
      <c r="F160" s="31">
        <f t="shared" si="38"/>
        <v>0</v>
      </c>
      <c r="G160" s="31"/>
      <c r="H160" s="31"/>
      <c r="I160" s="31"/>
      <c r="J160" s="31"/>
      <c r="K160" s="31">
        <f>M160+P160</f>
        <v>41000</v>
      </c>
      <c r="L160" s="31"/>
      <c r="M160" s="31">
        <v>41000</v>
      </c>
      <c r="N160" s="31"/>
      <c r="O160" s="31"/>
      <c r="P160" s="31"/>
      <c r="Q160" s="86">
        <f t="shared" si="39"/>
        <v>41000</v>
      </c>
    </row>
    <row r="161" spans="1:17" s="71" customFormat="1" ht="35.25" customHeight="1" x14ac:dyDescent="0.2">
      <c r="A161" s="100"/>
      <c r="B161" s="74">
        <v>1500000</v>
      </c>
      <c r="C161" s="74"/>
      <c r="D161" s="74"/>
      <c r="E161" s="75" t="s">
        <v>56</v>
      </c>
      <c r="F161" s="6">
        <f>F162</f>
        <v>5973300</v>
      </c>
      <c r="G161" s="6">
        <f>G162</f>
        <v>5973300</v>
      </c>
      <c r="H161" s="6">
        <f>H162</f>
        <v>1038600</v>
      </c>
      <c r="I161" s="6">
        <f>I162</f>
        <v>17200</v>
      </c>
      <c r="J161" s="6"/>
      <c r="K161" s="6">
        <f t="shared" ref="K161:P161" si="66">K162</f>
        <v>33266000</v>
      </c>
      <c r="L161" s="6">
        <f t="shared" si="66"/>
        <v>33266000</v>
      </c>
      <c r="M161" s="6">
        <f t="shared" si="66"/>
        <v>0</v>
      </c>
      <c r="N161" s="6">
        <f t="shared" si="66"/>
        <v>0</v>
      </c>
      <c r="O161" s="6">
        <f t="shared" si="66"/>
        <v>0</v>
      </c>
      <c r="P161" s="6">
        <f t="shared" si="66"/>
        <v>33266000</v>
      </c>
      <c r="Q161" s="76">
        <f t="shared" si="39"/>
        <v>39239300</v>
      </c>
    </row>
    <row r="162" spans="1:17" s="71" customFormat="1" ht="33" customHeight="1" x14ac:dyDescent="0.2">
      <c r="A162" s="78"/>
      <c r="B162" s="74" t="s">
        <v>425</v>
      </c>
      <c r="C162" s="74"/>
      <c r="D162" s="74"/>
      <c r="E162" s="75" t="s">
        <v>56</v>
      </c>
      <c r="F162" s="6">
        <f t="shared" si="38"/>
        <v>5973300</v>
      </c>
      <c r="G162" s="6">
        <f>G163+G165+G168</f>
        <v>5973300</v>
      </c>
      <c r="H162" s="6">
        <f>H163+H165+H168</f>
        <v>1038600</v>
      </c>
      <c r="I162" s="6">
        <f>I163+I165+I168</f>
        <v>17200</v>
      </c>
      <c r="J162" s="6">
        <f>J163+J165+J168</f>
        <v>0</v>
      </c>
      <c r="K162" s="6">
        <f>M162+P162</f>
        <v>33266000</v>
      </c>
      <c r="L162" s="6">
        <f>L163+L165+L168</f>
        <v>33266000</v>
      </c>
      <c r="M162" s="6">
        <f>M163+M165+M168</f>
        <v>0</v>
      </c>
      <c r="N162" s="6">
        <f>N163+N165+N168</f>
        <v>0</v>
      </c>
      <c r="O162" s="6">
        <f>O163+O165+O168</f>
        <v>0</v>
      </c>
      <c r="P162" s="6">
        <f>P163+P165+P168</f>
        <v>33266000</v>
      </c>
      <c r="Q162" s="76">
        <f t="shared" si="39"/>
        <v>39239300</v>
      </c>
    </row>
    <row r="163" spans="1:17" s="71" customFormat="1" ht="31.5" customHeight="1" x14ac:dyDescent="0.2">
      <c r="A163" s="78"/>
      <c r="B163" s="79" t="s">
        <v>426</v>
      </c>
      <c r="C163" s="79" t="s">
        <v>266</v>
      </c>
      <c r="D163" s="79"/>
      <c r="E163" s="80" t="s">
        <v>265</v>
      </c>
      <c r="F163" s="22">
        <f t="shared" si="38"/>
        <v>1373300</v>
      </c>
      <c r="G163" s="22">
        <f>G164</f>
        <v>1373300</v>
      </c>
      <c r="H163" s="22">
        <f>H164</f>
        <v>1038600</v>
      </c>
      <c r="I163" s="22">
        <f>I164</f>
        <v>17200</v>
      </c>
      <c r="J163" s="22">
        <f>J164</f>
        <v>0</v>
      </c>
      <c r="K163" s="22">
        <f t="shared" ref="K163:K169" si="67">L163+O163</f>
        <v>0</v>
      </c>
      <c r="L163" s="22">
        <f>L164</f>
        <v>0</v>
      </c>
      <c r="M163" s="22">
        <f>M164</f>
        <v>0</v>
      </c>
      <c r="N163" s="22">
        <f>N164</f>
        <v>0</v>
      </c>
      <c r="O163" s="22">
        <f>O164</f>
        <v>0</v>
      </c>
      <c r="P163" s="22">
        <f>P164</f>
        <v>0</v>
      </c>
      <c r="Q163" s="76">
        <f t="shared" si="39"/>
        <v>1373300</v>
      </c>
    </row>
    <row r="164" spans="1:17" s="71" customFormat="1" ht="40.5" customHeight="1" x14ac:dyDescent="0.2">
      <c r="A164" s="81" t="s">
        <v>264</v>
      </c>
      <c r="B164" s="84">
        <v>1510160</v>
      </c>
      <c r="C164" s="83" t="s">
        <v>262</v>
      </c>
      <c r="D164" s="83" t="s">
        <v>176</v>
      </c>
      <c r="E164" s="44" t="s">
        <v>261</v>
      </c>
      <c r="F164" s="31">
        <f t="shared" si="38"/>
        <v>1373300</v>
      </c>
      <c r="G164" s="31">
        <v>1373300</v>
      </c>
      <c r="H164" s="31">
        <v>1038600</v>
      </c>
      <c r="I164" s="31">
        <v>17200</v>
      </c>
      <c r="J164" s="31"/>
      <c r="K164" s="31">
        <f t="shared" si="67"/>
        <v>0</v>
      </c>
      <c r="L164" s="31"/>
      <c r="M164" s="31"/>
      <c r="N164" s="31"/>
      <c r="O164" s="31"/>
      <c r="P164" s="31"/>
      <c r="Q164" s="86">
        <f t="shared" si="39"/>
        <v>1373300</v>
      </c>
    </row>
    <row r="165" spans="1:17" s="71" customFormat="1" ht="25.5" customHeight="1" x14ac:dyDescent="0.2">
      <c r="A165" s="81" t="s">
        <v>54</v>
      </c>
      <c r="B165" s="89">
        <v>1516000</v>
      </c>
      <c r="C165" s="89">
        <v>6000</v>
      </c>
      <c r="D165" s="79"/>
      <c r="E165" s="87" t="s">
        <v>55</v>
      </c>
      <c r="F165" s="22">
        <f t="shared" si="38"/>
        <v>600000</v>
      </c>
      <c r="G165" s="22">
        <f>G166+G167</f>
        <v>600000</v>
      </c>
      <c r="H165" s="98">
        <f>H166+H167</f>
        <v>0</v>
      </c>
      <c r="I165" s="98">
        <f>I166+I167</f>
        <v>0</v>
      </c>
      <c r="J165" s="98">
        <f>J166+J167</f>
        <v>0</v>
      </c>
      <c r="K165" s="22">
        <f t="shared" si="67"/>
        <v>0</v>
      </c>
      <c r="L165" s="22">
        <f>L166+L167</f>
        <v>0</v>
      </c>
      <c r="M165" s="98">
        <f>M166+M167</f>
        <v>0</v>
      </c>
      <c r="N165" s="98">
        <f>N166+N167</f>
        <v>0</v>
      </c>
      <c r="O165" s="22">
        <f>O166+O167</f>
        <v>0</v>
      </c>
      <c r="P165" s="22">
        <f>P166+P167</f>
        <v>0</v>
      </c>
      <c r="Q165" s="76">
        <f t="shared" si="39"/>
        <v>600000</v>
      </c>
    </row>
    <row r="166" spans="1:17" s="71" customFormat="1" ht="27.75" customHeight="1" x14ac:dyDescent="0.2">
      <c r="A166" s="81" t="s">
        <v>39</v>
      </c>
      <c r="B166" s="84">
        <v>1516030</v>
      </c>
      <c r="C166" s="85">
        <v>6030</v>
      </c>
      <c r="D166" s="83" t="s">
        <v>52</v>
      </c>
      <c r="E166" s="44" t="s">
        <v>53</v>
      </c>
      <c r="F166" s="31">
        <f>G166+J166</f>
        <v>600000</v>
      </c>
      <c r="G166" s="31">
        <v>600000</v>
      </c>
      <c r="H166" s="31"/>
      <c r="I166" s="31"/>
      <c r="J166" s="31"/>
      <c r="K166" s="31">
        <f>M166+P166</f>
        <v>0</v>
      </c>
      <c r="L166" s="31"/>
      <c r="M166" s="31"/>
      <c r="N166" s="31"/>
      <c r="O166" s="31"/>
      <c r="P166" s="31"/>
      <c r="Q166" s="86">
        <f t="shared" si="39"/>
        <v>600000</v>
      </c>
    </row>
    <row r="167" spans="1:17" s="71" customFormat="1" ht="25.15" hidden="1" customHeight="1" x14ac:dyDescent="0.2">
      <c r="A167" s="81"/>
      <c r="B167" s="84">
        <v>1516040</v>
      </c>
      <c r="C167" s="85">
        <v>6040</v>
      </c>
      <c r="D167" s="83" t="s">
        <v>52</v>
      </c>
      <c r="E167" s="44" t="s">
        <v>51</v>
      </c>
      <c r="F167" s="31">
        <f>G167+J167</f>
        <v>0</v>
      </c>
      <c r="G167" s="31"/>
      <c r="H167" s="31"/>
      <c r="I167" s="31"/>
      <c r="J167" s="31"/>
      <c r="K167" s="31">
        <f t="shared" si="67"/>
        <v>0</v>
      </c>
      <c r="L167" s="31"/>
      <c r="M167" s="31"/>
      <c r="N167" s="31"/>
      <c r="O167" s="31"/>
      <c r="P167" s="31"/>
      <c r="Q167" s="86">
        <f t="shared" si="39"/>
        <v>0</v>
      </c>
    </row>
    <row r="168" spans="1:17" s="71" customFormat="1" ht="24" customHeight="1" x14ac:dyDescent="0.2">
      <c r="A168" s="81"/>
      <c r="B168" s="89">
        <v>1517000</v>
      </c>
      <c r="C168" s="89">
        <v>7000</v>
      </c>
      <c r="D168" s="79"/>
      <c r="E168" s="87" t="s">
        <v>50</v>
      </c>
      <c r="F168" s="22">
        <f t="shared" si="38"/>
        <v>4000000</v>
      </c>
      <c r="G168" s="22">
        <f>G169+G178+G183</f>
        <v>4000000</v>
      </c>
      <c r="H168" s="22">
        <f>H169+H178+H183</f>
        <v>0</v>
      </c>
      <c r="I168" s="22">
        <f>I169+I178+I183</f>
        <v>0</v>
      </c>
      <c r="J168" s="22">
        <f>J169+J178+J183</f>
        <v>0</v>
      </c>
      <c r="K168" s="22">
        <f>M168+P168</f>
        <v>33266000</v>
      </c>
      <c r="L168" s="22">
        <f>L169+L178+L183</f>
        <v>33266000</v>
      </c>
      <c r="M168" s="22">
        <f>M169+M178+M183</f>
        <v>0</v>
      </c>
      <c r="N168" s="279">
        <f>N169+N178+N183</f>
        <v>0</v>
      </c>
      <c r="O168" s="279">
        <f>O169+O178+O183</f>
        <v>0</v>
      </c>
      <c r="P168" s="22">
        <f>P169+P178+P183</f>
        <v>33266000</v>
      </c>
      <c r="Q168" s="76">
        <f t="shared" si="39"/>
        <v>37266000</v>
      </c>
    </row>
    <row r="169" spans="1:17" s="71" customFormat="1" ht="24.6" customHeight="1" x14ac:dyDescent="0.2">
      <c r="A169" s="81"/>
      <c r="B169" s="89">
        <v>1517300</v>
      </c>
      <c r="C169" s="89">
        <v>7300</v>
      </c>
      <c r="D169" s="79"/>
      <c r="E169" s="87" t="s">
        <v>49</v>
      </c>
      <c r="F169" s="22">
        <f t="shared" si="38"/>
        <v>0</v>
      </c>
      <c r="G169" s="98">
        <f>G170+G171+G174+G175+G176+G177</f>
        <v>0</v>
      </c>
      <c r="H169" s="98">
        <f>H170+H171+H174+H175+H176+H177</f>
        <v>0</v>
      </c>
      <c r="I169" s="98">
        <f>I170+I171+I174+I175+I176+I177</f>
        <v>0</v>
      </c>
      <c r="J169" s="98">
        <f>J170+J171+J174+J175+J176+J177</f>
        <v>0</v>
      </c>
      <c r="K169" s="22">
        <f t="shared" si="67"/>
        <v>23266000</v>
      </c>
      <c r="L169" s="22">
        <f>L170+L171+L174+L175+L176+L177</f>
        <v>23266000</v>
      </c>
      <c r="M169" s="22">
        <f>M170+M171+M174+M175+M176+M177</f>
        <v>0</v>
      </c>
      <c r="N169" s="22">
        <f>N170+N171+N174+N175+N176+N177</f>
        <v>0</v>
      </c>
      <c r="O169" s="22">
        <f>O170+O171+O174+O175+O176+O177</f>
        <v>0</v>
      </c>
      <c r="P169" s="22">
        <f>P170+P171+P174+P175+P176+P177</f>
        <v>23266000</v>
      </c>
      <c r="Q169" s="76">
        <f t="shared" si="39"/>
        <v>23266000</v>
      </c>
    </row>
    <row r="170" spans="1:17" s="71" customFormat="1" ht="25.9" customHeight="1" x14ac:dyDescent="0.2">
      <c r="A170" s="97"/>
      <c r="B170" s="82">
        <v>1517321</v>
      </c>
      <c r="C170" s="83">
        <v>7321</v>
      </c>
      <c r="D170" s="83" t="s">
        <v>35</v>
      </c>
      <c r="E170" s="44" t="s">
        <v>48</v>
      </c>
      <c r="F170" s="31">
        <f t="shared" ref="F170:F180" si="68">G170+J170</f>
        <v>0</v>
      </c>
      <c r="G170" s="31"/>
      <c r="H170" s="31"/>
      <c r="I170" s="31"/>
      <c r="J170" s="31"/>
      <c r="K170" s="31">
        <f t="shared" ref="K170:K175" si="69">M170+P170</f>
        <v>17866000</v>
      </c>
      <c r="L170" s="31">
        <v>17866000</v>
      </c>
      <c r="M170" s="31"/>
      <c r="N170" s="31"/>
      <c r="O170" s="31"/>
      <c r="P170" s="31">
        <v>17866000</v>
      </c>
      <c r="Q170" s="86">
        <f t="shared" ref="Q170:R198" si="70">F170+K170</f>
        <v>17866000</v>
      </c>
    </row>
    <row r="171" spans="1:17" s="71" customFormat="1" ht="25.15" hidden="1" customHeight="1" x14ac:dyDescent="0.2">
      <c r="A171" s="97"/>
      <c r="B171" s="82" t="s">
        <v>47</v>
      </c>
      <c r="C171" s="83" t="s">
        <v>46</v>
      </c>
      <c r="D171" s="83" t="s">
        <v>427</v>
      </c>
      <c r="E171" s="44" t="s">
        <v>45</v>
      </c>
      <c r="F171" s="31">
        <f t="shared" si="68"/>
        <v>0</v>
      </c>
      <c r="G171" s="31"/>
      <c r="H171" s="31"/>
      <c r="I171" s="31"/>
      <c r="J171" s="31"/>
      <c r="K171" s="31">
        <f t="shared" si="69"/>
        <v>0</v>
      </c>
      <c r="L171" s="31"/>
      <c r="M171" s="31"/>
      <c r="N171" s="31"/>
      <c r="O171" s="31"/>
      <c r="P171" s="31"/>
      <c r="Q171" s="86">
        <f t="shared" si="70"/>
        <v>0</v>
      </c>
    </row>
    <row r="172" spans="1:17" s="71" customFormat="1" ht="22.15" hidden="1" customHeight="1" x14ac:dyDescent="0.2">
      <c r="A172" s="97"/>
      <c r="B172" s="82">
        <v>1517323</v>
      </c>
      <c r="C172" s="83">
        <v>7323</v>
      </c>
      <c r="D172" s="83" t="s">
        <v>35</v>
      </c>
      <c r="E172" s="44" t="s">
        <v>428</v>
      </c>
      <c r="F172" s="31">
        <f t="shared" si="68"/>
        <v>0</v>
      </c>
      <c r="G172" s="31"/>
      <c r="H172" s="31"/>
      <c r="I172" s="31"/>
      <c r="J172" s="31"/>
      <c r="K172" s="31">
        <f t="shared" si="69"/>
        <v>0</v>
      </c>
      <c r="L172" s="31"/>
      <c r="M172" s="31"/>
      <c r="N172" s="31"/>
      <c r="O172" s="31"/>
      <c r="P172" s="31"/>
      <c r="Q172" s="76">
        <f t="shared" si="70"/>
        <v>0</v>
      </c>
    </row>
    <row r="173" spans="1:17" s="71" customFormat="1" ht="22.15" hidden="1" customHeight="1" x14ac:dyDescent="0.2">
      <c r="A173" s="97"/>
      <c r="B173" s="82">
        <v>1517324</v>
      </c>
      <c r="C173" s="83">
        <v>7324</v>
      </c>
      <c r="D173" s="83" t="s">
        <v>35</v>
      </c>
      <c r="E173" s="44" t="s">
        <v>43</v>
      </c>
      <c r="F173" s="31">
        <f t="shared" si="68"/>
        <v>0</v>
      </c>
      <c r="G173" s="31"/>
      <c r="H173" s="31"/>
      <c r="I173" s="31"/>
      <c r="J173" s="31"/>
      <c r="K173" s="31">
        <f t="shared" si="69"/>
        <v>0</v>
      </c>
      <c r="L173" s="31"/>
      <c r="M173" s="31"/>
      <c r="N173" s="31"/>
      <c r="O173" s="31"/>
      <c r="P173" s="31"/>
      <c r="Q173" s="86">
        <f t="shared" si="70"/>
        <v>0</v>
      </c>
    </row>
    <row r="174" spans="1:17" s="71" customFormat="1" ht="25.15" customHeight="1" x14ac:dyDescent="0.2">
      <c r="A174" s="97"/>
      <c r="B174" s="82">
        <v>1517325</v>
      </c>
      <c r="C174" s="83">
        <v>7325</v>
      </c>
      <c r="D174" s="83" t="s">
        <v>35</v>
      </c>
      <c r="E174" s="44" t="s">
        <v>40</v>
      </c>
      <c r="F174" s="31">
        <f t="shared" si="68"/>
        <v>0</v>
      </c>
      <c r="G174" s="31"/>
      <c r="H174" s="31"/>
      <c r="I174" s="31"/>
      <c r="J174" s="31"/>
      <c r="K174" s="31">
        <f t="shared" si="69"/>
        <v>2000000</v>
      </c>
      <c r="L174" s="31">
        <v>2000000</v>
      </c>
      <c r="M174" s="31"/>
      <c r="N174" s="31"/>
      <c r="O174" s="31"/>
      <c r="P174" s="31">
        <v>2000000</v>
      </c>
      <c r="Q174" s="86">
        <f t="shared" si="70"/>
        <v>2000000</v>
      </c>
    </row>
    <row r="175" spans="1:17" s="71" customFormat="1" ht="25.5" customHeight="1" x14ac:dyDescent="0.2">
      <c r="A175" s="81"/>
      <c r="B175" s="84">
        <v>1517330</v>
      </c>
      <c r="C175" s="85">
        <v>7330</v>
      </c>
      <c r="D175" s="83" t="s">
        <v>35</v>
      </c>
      <c r="E175" s="44" t="s">
        <v>583</v>
      </c>
      <c r="F175" s="31">
        <f t="shared" si="68"/>
        <v>0</v>
      </c>
      <c r="G175" s="31"/>
      <c r="H175" s="31"/>
      <c r="I175" s="31"/>
      <c r="J175" s="31"/>
      <c r="K175" s="31">
        <f t="shared" si="69"/>
        <v>3400000</v>
      </c>
      <c r="L175" s="31">
        <v>3400000</v>
      </c>
      <c r="M175" s="31"/>
      <c r="N175" s="31"/>
      <c r="O175" s="31"/>
      <c r="P175" s="31">
        <v>3400000</v>
      </c>
      <c r="Q175" s="86">
        <f t="shared" si="70"/>
        <v>3400000</v>
      </c>
    </row>
    <row r="176" spans="1:17" s="71" customFormat="1" ht="40.5" hidden="1" customHeight="1" x14ac:dyDescent="0.2">
      <c r="A176" s="97"/>
      <c r="B176" s="84">
        <v>1517363</v>
      </c>
      <c r="C176" s="85">
        <v>7363</v>
      </c>
      <c r="D176" s="83" t="s">
        <v>209</v>
      </c>
      <c r="E176" s="44" t="s">
        <v>616</v>
      </c>
      <c r="F176" s="31">
        <f t="shared" si="68"/>
        <v>0</v>
      </c>
      <c r="G176" s="31"/>
      <c r="H176" s="31"/>
      <c r="I176" s="31"/>
      <c r="J176" s="31"/>
      <c r="K176" s="31">
        <f>L176+O176</f>
        <v>0</v>
      </c>
      <c r="L176" s="31"/>
      <c r="M176" s="31"/>
      <c r="N176" s="31"/>
      <c r="O176" s="31"/>
      <c r="P176" s="31"/>
      <c r="Q176" s="86">
        <f t="shared" si="70"/>
        <v>0</v>
      </c>
    </row>
    <row r="177" spans="1:18" s="71" customFormat="1" ht="40.5" hidden="1" customHeight="1" x14ac:dyDescent="0.2">
      <c r="A177" s="97"/>
      <c r="B177" s="84">
        <v>1517366</v>
      </c>
      <c r="C177" s="85">
        <v>7366</v>
      </c>
      <c r="D177" s="83" t="s">
        <v>209</v>
      </c>
      <c r="E177" s="44" t="s">
        <v>623</v>
      </c>
      <c r="F177" s="31"/>
      <c r="G177" s="31"/>
      <c r="H177" s="31"/>
      <c r="I177" s="31"/>
      <c r="J177" s="31"/>
      <c r="K177" s="31">
        <f t="shared" ref="K177" si="71">M177+P177</f>
        <v>0</v>
      </c>
      <c r="L177" s="31"/>
      <c r="M177" s="31"/>
      <c r="N177" s="31"/>
      <c r="O177" s="31"/>
      <c r="P177" s="31"/>
      <c r="Q177" s="86">
        <f t="shared" si="70"/>
        <v>0</v>
      </c>
    </row>
    <row r="178" spans="1:18" s="71" customFormat="1" ht="25.9" customHeight="1" x14ac:dyDescent="0.2">
      <c r="A178" s="81"/>
      <c r="B178" s="89">
        <v>1517400</v>
      </c>
      <c r="C178" s="89">
        <v>7400</v>
      </c>
      <c r="D178" s="79"/>
      <c r="E178" s="87" t="s">
        <v>31</v>
      </c>
      <c r="F178" s="22">
        <f t="shared" si="68"/>
        <v>4000000</v>
      </c>
      <c r="G178" s="22">
        <f>G179+G181+G182</f>
        <v>4000000</v>
      </c>
      <c r="H178" s="22">
        <f t="shared" ref="H178:J178" si="72">H179+H181+H182</f>
        <v>0</v>
      </c>
      <c r="I178" s="22">
        <f t="shared" si="72"/>
        <v>0</v>
      </c>
      <c r="J178" s="22">
        <f t="shared" si="72"/>
        <v>0</v>
      </c>
      <c r="K178" s="22">
        <f>L178+O178</f>
        <v>10000000</v>
      </c>
      <c r="L178" s="22">
        <f>L179+L181+L182</f>
        <v>10000000</v>
      </c>
      <c r="M178" s="22">
        <f t="shared" ref="M178:P178" si="73">M179+M181+M182</f>
        <v>0</v>
      </c>
      <c r="N178" s="22">
        <f t="shared" si="73"/>
        <v>0</v>
      </c>
      <c r="O178" s="22">
        <f t="shared" si="73"/>
        <v>0</v>
      </c>
      <c r="P178" s="22">
        <f t="shared" si="73"/>
        <v>10000000</v>
      </c>
      <c r="Q178" s="76">
        <f t="shared" si="70"/>
        <v>14000000</v>
      </c>
    </row>
    <row r="179" spans="1:18" s="71" customFormat="1" ht="30" hidden="1" customHeight="1" x14ac:dyDescent="0.2">
      <c r="A179" s="81" t="s">
        <v>30</v>
      </c>
      <c r="B179" s="84">
        <v>1517440</v>
      </c>
      <c r="C179" s="85">
        <v>7440</v>
      </c>
      <c r="D179" s="83"/>
      <c r="E179" s="44" t="s">
        <v>29</v>
      </c>
      <c r="F179" s="31">
        <f t="shared" si="68"/>
        <v>0</v>
      </c>
      <c r="G179" s="31">
        <f>G180</f>
        <v>0</v>
      </c>
      <c r="H179" s="31">
        <f>H180</f>
        <v>0</v>
      </c>
      <c r="I179" s="31">
        <f>I180</f>
        <v>0</v>
      </c>
      <c r="J179" s="31">
        <f>J180</f>
        <v>0</v>
      </c>
      <c r="K179" s="31">
        <f>L179+O179</f>
        <v>0</v>
      </c>
      <c r="L179" s="31">
        <f>L180</f>
        <v>0</v>
      </c>
      <c r="M179" s="31">
        <f>M180</f>
        <v>0</v>
      </c>
      <c r="N179" s="31">
        <f>N180</f>
        <v>0</v>
      </c>
      <c r="O179" s="31">
        <f>O180</f>
        <v>0</v>
      </c>
      <c r="P179" s="31">
        <f>P180</f>
        <v>0</v>
      </c>
      <c r="Q179" s="86">
        <f t="shared" si="70"/>
        <v>0</v>
      </c>
    </row>
    <row r="180" spans="1:18" s="71" customFormat="1" ht="26.25" hidden="1" customHeight="1" x14ac:dyDescent="0.2">
      <c r="A180" s="81"/>
      <c r="B180" s="84" t="s">
        <v>28</v>
      </c>
      <c r="C180" s="85" t="s">
        <v>27</v>
      </c>
      <c r="D180" s="83" t="s">
        <v>22</v>
      </c>
      <c r="E180" s="44" t="s">
        <v>26</v>
      </c>
      <c r="F180" s="31">
        <f t="shared" si="68"/>
        <v>0</v>
      </c>
      <c r="G180" s="31"/>
      <c r="H180" s="31"/>
      <c r="I180" s="31"/>
      <c r="J180" s="31"/>
      <c r="K180" s="31">
        <f>L180+O180</f>
        <v>0</v>
      </c>
      <c r="L180" s="31"/>
      <c r="M180" s="31"/>
      <c r="N180" s="31"/>
      <c r="O180" s="31"/>
      <c r="P180" s="31"/>
      <c r="Q180" s="99">
        <f t="shared" si="70"/>
        <v>0</v>
      </c>
    </row>
    <row r="181" spans="1:18" s="71" customFormat="1" ht="40.9" customHeight="1" x14ac:dyDescent="0.2">
      <c r="A181" s="81"/>
      <c r="B181" s="82" t="s">
        <v>24</v>
      </c>
      <c r="C181" s="83" t="s">
        <v>23</v>
      </c>
      <c r="D181" s="83" t="s">
        <v>22</v>
      </c>
      <c r="E181" s="44" t="s">
        <v>21</v>
      </c>
      <c r="F181" s="31">
        <f>G181+J181</f>
        <v>4000000</v>
      </c>
      <c r="G181" s="31">
        <v>4000000</v>
      </c>
      <c r="H181" s="31"/>
      <c r="I181" s="31"/>
      <c r="J181" s="31"/>
      <c r="K181" s="31">
        <f>M181+P181</f>
        <v>10000000</v>
      </c>
      <c r="L181" s="31">
        <v>10000000</v>
      </c>
      <c r="M181" s="31"/>
      <c r="N181" s="31"/>
      <c r="O181" s="31"/>
      <c r="P181" s="31">
        <v>10000000</v>
      </c>
      <c r="Q181" s="86">
        <f t="shared" si="70"/>
        <v>14000000</v>
      </c>
    </row>
    <row r="182" spans="1:18" s="71" customFormat="1" ht="41.25" hidden="1" customHeight="1" x14ac:dyDescent="0.2">
      <c r="A182" s="81"/>
      <c r="B182" s="82" t="s">
        <v>429</v>
      </c>
      <c r="C182" s="83" t="s">
        <v>430</v>
      </c>
      <c r="D182" s="83" t="s">
        <v>22</v>
      </c>
      <c r="E182" s="44" t="s">
        <v>431</v>
      </c>
      <c r="F182" s="31">
        <f>G182+J182</f>
        <v>0</v>
      </c>
      <c r="G182" s="31"/>
      <c r="H182" s="31"/>
      <c r="I182" s="31"/>
      <c r="J182" s="31"/>
      <c r="K182" s="277">
        <f>L182+O182</f>
        <v>0</v>
      </c>
      <c r="L182" s="277"/>
      <c r="M182" s="277"/>
      <c r="N182" s="277"/>
      <c r="O182" s="277"/>
      <c r="P182" s="277"/>
      <c r="Q182" s="278">
        <f t="shared" si="70"/>
        <v>0</v>
      </c>
    </row>
    <row r="183" spans="1:18" s="71" customFormat="1" ht="27" hidden="1" customHeight="1" x14ac:dyDescent="0.2">
      <c r="A183" s="81"/>
      <c r="B183" s="79" t="s">
        <v>432</v>
      </c>
      <c r="C183" s="79" t="s">
        <v>219</v>
      </c>
      <c r="D183" s="79"/>
      <c r="E183" s="94" t="s">
        <v>286</v>
      </c>
      <c r="F183" s="22">
        <f>G183+J183</f>
        <v>0</v>
      </c>
      <c r="G183" s="22">
        <f>G184</f>
        <v>0</v>
      </c>
      <c r="H183" s="22">
        <f t="shared" ref="H183:J183" si="74">H184</f>
        <v>0</v>
      </c>
      <c r="I183" s="22">
        <f t="shared" si="74"/>
        <v>0</v>
      </c>
      <c r="J183" s="22">
        <f t="shared" si="74"/>
        <v>0</v>
      </c>
      <c r="K183" s="22">
        <f>M183+P183</f>
        <v>0</v>
      </c>
      <c r="L183" s="22">
        <f>L184</f>
        <v>0</v>
      </c>
      <c r="M183" s="22">
        <f t="shared" ref="M183:P183" si="75">M184</f>
        <v>0</v>
      </c>
      <c r="N183" s="22">
        <f t="shared" si="75"/>
        <v>0</v>
      </c>
      <c r="O183" s="22">
        <f t="shared" si="75"/>
        <v>0</v>
      </c>
      <c r="P183" s="22">
        <f t="shared" si="75"/>
        <v>0</v>
      </c>
      <c r="Q183" s="76">
        <f t="shared" si="70"/>
        <v>0</v>
      </c>
      <c r="R183" s="76">
        <f t="shared" si="70"/>
        <v>0</v>
      </c>
    </row>
    <row r="184" spans="1:18" s="71" customFormat="1" ht="103.5" hidden="1" customHeight="1" x14ac:dyDescent="0.2">
      <c r="A184" s="81"/>
      <c r="B184" s="82" t="s">
        <v>433</v>
      </c>
      <c r="C184" s="83" t="s">
        <v>291</v>
      </c>
      <c r="D184" s="83" t="s">
        <v>209</v>
      </c>
      <c r="E184" s="95" t="s">
        <v>292</v>
      </c>
      <c r="F184" s="315">
        <f>G184+J184</f>
        <v>0</v>
      </c>
      <c r="G184" s="315"/>
      <c r="H184" s="315"/>
      <c r="I184" s="315"/>
      <c r="J184" s="315"/>
      <c r="K184" s="271">
        <f>M184+P184</f>
        <v>0</v>
      </c>
      <c r="L184" s="271"/>
      <c r="M184" s="271"/>
      <c r="N184" s="271"/>
      <c r="O184" s="271"/>
      <c r="P184" s="271"/>
      <c r="Q184" s="86">
        <f t="shared" si="70"/>
        <v>0</v>
      </c>
    </row>
    <row r="185" spans="1:18" s="71" customFormat="1" ht="34.5" customHeight="1" x14ac:dyDescent="0.2">
      <c r="A185" s="100"/>
      <c r="B185" s="74">
        <v>3700000</v>
      </c>
      <c r="C185" s="74"/>
      <c r="D185" s="74"/>
      <c r="E185" s="75" t="s">
        <v>17</v>
      </c>
      <c r="F185" s="6">
        <f>F186</f>
        <v>4552660</v>
      </c>
      <c r="G185" s="6">
        <f>G186</f>
        <v>4552660</v>
      </c>
      <c r="H185" s="6">
        <f>H186</f>
        <v>2644400</v>
      </c>
      <c r="I185" s="6">
        <f>I186</f>
        <v>64900</v>
      </c>
      <c r="J185" s="6"/>
      <c r="K185" s="6">
        <f>K186</f>
        <v>0</v>
      </c>
      <c r="L185" s="6">
        <f>L186</f>
        <v>0</v>
      </c>
      <c r="M185" s="6"/>
      <c r="N185" s="6"/>
      <c r="O185" s="6">
        <f>O186</f>
        <v>0</v>
      </c>
      <c r="P185" s="6">
        <f>P186</f>
        <v>0</v>
      </c>
      <c r="Q185" s="76">
        <f t="shared" si="70"/>
        <v>4552660</v>
      </c>
    </row>
    <row r="186" spans="1:18" s="71" customFormat="1" ht="33" customHeight="1" x14ac:dyDescent="0.2">
      <c r="A186" s="78"/>
      <c r="B186" s="74" t="s">
        <v>18</v>
      </c>
      <c r="C186" s="74"/>
      <c r="D186" s="74"/>
      <c r="E186" s="75" t="s">
        <v>17</v>
      </c>
      <c r="F186" s="6">
        <f t="shared" ref="F186:F198" si="76">G186+J186</f>
        <v>4552660</v>
      </c>
      <c r="G186" s="6">
        <f>G187+G192+G189</f>
        <v>4552660</v>
      </c>
      <c r="H186" s="6">
        <f>H187+H192+H189</f>
        <v>2644400</v>
      </c>
      <c r="I186" s="6">
        <f>I187+I192+I189</f>
        <v>64900</v>
      </c>
      <c r="J186" s="6">
        <f>J187+J192+J189</f>
        <v>0</v>
      </c>
      <c r="K186" s="6">
        <f t="shared" ref="K186:K198" si="77">L186+O186</f>
        <v>0</v>
      </c>
      <c r="L186" s="6">
        <f>-L187+L192+L189</f>
        <v>0</v>
      </c>
      <c r="M186" s="6">
        <f>-M187+M192+M189</f>
        <v>0</v>
      </c>
      <c r="N186" s="6">
        <f>-N187+N192+N189</f>
        <v>0</v>
      </c>
      <c r="O186" s="6">
        <f>-O187+O192+O189</f>
        <v>0</v>
      </c>
      <c r="P186" s="6">
        <f>-P187+P192+P189</f>
        <v>0</v>
      </c>
      <c r="Q186" s="76">
        <f t="shared" si="70"/>
        <v>4552660</v>
      </c>
    </row>
    <row r="187" spans="1:18" s="71" customFormat="1" ht="25.15" customHeight="1" x14ac:dyDescent="0.2">
      <c r="A187" s="78"/>
      <c r="B187" s="79" t="s">
        <v>434</v>
      </c>
      <c r="C187" s="79" t="s">
        <v>266</v>
      </c>
      <c r="D187" s="79"/>
      <c r="E187" s="80" t="s">
        <v>265</v>
      </c>
      <c r="F187" s="22">
        <f t="shared" si="76"/>
        <v>3372400</v>
      </c>
      <c r="G187" s="22">
        <f>G188</f>
        <v>3372400</v>
      </c>
      <c r="H187" s="22">
        <f>H188</f>
        <v>2644400</v>
      </c>
      <c r="I187" s="22">
        <f>I188</f>
        <v>64900</v>
      </c>
      <c r="J187" s="22">
        <f>J188</f>
        <v>0</v>
      </c>
      <c r="K187" s="22">
        <f t="shared" si="77"/>
        <v>0</v>
      </c>
      <c r="L187" s="22">
        <f>L188</f>
        <v>0</v>
      </c>
      <c r="M187" s="22">
        <f>M188</f>
        <v>0</v>
      </c>
      <c r="N187" s="22">
        <f>N188</f>
        <v>0</v>
      </c>
      <c r="O187" s="22">
        <f>O188</f>
        <v>0</v>
      </c>
      <c r="P187" s="22">
        <f>P188</f>
        <v>0</v>
      </c>
      <c r="Q187" s="76">
        <f t="shared" si="70"/>
        <v>3372400</v>
      </c>
    </row>
    <row r="188" spans="1:18" s="71" customFormat="1" ht="39.75" customHeight="1" x14ac:dyDescent="0.2">
      <c r="A188" s="81" t="s">
        <v>264</v>
      </c>
      <c r="B188" s="84">
        <v>3710160</v>
      </c>
      <c r="C188" s="83" t="s">
        <v>262</v>
      </c>
      <c r="D188" s="83" t="s">
        <v>176</v>
      </c>
      <c r="E188" s="44" t="s">
        <v>261</v>
      </c>
      <c r="F188" s="31">
        <f t="shared" si="76"/>
        <v>3372400</v>
      </c>
      <c r="G188" s="31">
        <v>3372400</v>
      </c>
      <c r="H188" s="31">
        <v>2644400</v>
      </c>
      <c r="I188" s="31">
        <v>64900</v>
      </c>
      <c r="J188" s="31"/>
      <c r="K188" s="31">
        <f t="shared" si="77"/>
        <v>0</v>
      </c>
      <c r="L188" s="31"/>
      <c r="M188" s="31"/>
      <c r="N188" s="31"/>
      <c r="O188" s="31"/>
      <c r="P188" s="31"/>
      <c r="Q188" s="86">
        <f t="shared" si="70"/>
        <v>3372400</v>
      </c>
    </row>
    <row r="189" spans="1:18" s="71" customFormat="1" ht="24" customHeight="1" x14ac:dyDescent="0.2">
      <c r="A189" s="81"/>
      <c r="B189" s="89">
        <v>3718000</v>
      </c>
      <c r="C189" s="79" t="s">
        <v>435</v>
      </c>
      <c r="D189" s="79"/>
      <c r="E189" s="87" t="s">
        <v>16</v>
      </c>
      <c r="F189" s="22">
        <f t="shared" si="76"/>
        <v>1180260</v>
      </c>
      <c r="G189" s="22">
        <f>G190+G191</f>
        <v>1180260</v>
      </c>
      <c r="H189" s="22">
        <f>H190+H191</f>
        <v>0</v>
      </c>
      <c r="I189" s="22">
        <f>I190+I191</f>
        <v>0</v>
      </c>
      <c r="J189" s="22">
        <f>J190+J191</f>
        <v>0</v>
      </c>
      <c r="K189" s="22">
        <f t="shared" si="77"/>
        <v>0</v>
      </c>
      <c r="L189" s="22">
        <f>L190+L191</f>
        <v>0</v>
      </c>
      <c r="M189" s="22">
        <f>M190+M191</f>
        <v>0</v>
      </c>
      <c r="N189" s="22">
        <f>N190+N191</f>
        <v>0</v>
      </c>
      <c r="O189" s="22">
        <f>O190+O191</f>
        <v>0</v>
      </c>
      <c r="P189" s="22">
        <f>P190+P191</f>
        <v>0</v>
      </c>
      <c r="Q189" s="76">
        <f t="shared" si="70"/>
        <v>1180260</v>
      </c>
    </row>
    <row r="190" spans="1:18" s="71" customFormat="1" ht="25.9" customHeight="1" x14ac:dyDescent="0.2">
      <c r="A190" s="81" t="s">
        <v>436</v>
      </c>
      <c r="B190" s="84">
        <v>3718600</v>
      </c>
      <c r="C190" s="85">
        <v>8600</v>
      </c>
      <c r="D190" s="83" t="s">
        <v>13</v>
      </c>
      <c r="E190" s="44" t="s">
        <v>12</v>
      </c>
      <c r="F190" s="31">
        <f t="shared" si="76"/>
        <v>420000</v>
      </c>
      <c r="G190" s="31">
        <v>420000</v>
      </c>
      <c r="H190" s="31"/>
      <c r="I190" s="31"/>
      <c r="J190" s="31"/>
      <c r="K190" s="31">
        <f t="shared" si="77"/>
        <v>0</v>
      </c>
      <c r="L190" s="31"/>
      <c r="M190" s="31"/>
      <c r="N190" s="31"/>
      <c r="O190" s="31"/>
      <c r="P190" s="31"/>
      <c r="Q190" s="86">
        <f t="shared" si="70"/>
        <v>420000</v>
      </c>
    </row>
    <row r="191" spans="1:18" s="71" customFormat="1" ht="24.6" customHeight="1" x14ac:dyDescent="0.2">
      <c r="A191" s="81" t="s">
        <v>437</v>
      </c>
      <c r="B191" s="84">
        <v>3718700</v>
      </c>
      <c r="C191" s="85">
        <v>8700</v>
      </c>
      <c r="D191" s="83" t="s">
        <v>122</v>
      </c>
      <c r="E191" s="44" t="s">
        <v>438</v>
      </c>
      <c r="F191" s="31">
        <f t="shared" si="76"/>
        <v>760260</v>
      </c>
      <c r="G191" s="31">
        <v>760260</v>
      </c>
      <c r="H191" s="31"/>
      <c r="I191" s="31"/>
      <c r="J191" s="31"/>
      <c r="K191" s="31">
        <f t="shared" si="77"/>
        <v>0</v>
      </c>
      <c r="L191" s="31"/>
      <c r="M191" s="31"/>
      <c r="N191" s="31"/>
      <c r="O191" s="31"/>
      <c r="P191" s="31"/>
      <c r="Q191" s="86">
        <f t="shared" si="70"/>
        <v>760260</v>
      </c>
    </row>
    <row r="192" spans="1:18" s="71" customFormat="1" ht="26.25" hidden="1" customHeight="1" x14ac:dyDescent="0.2">
      <c r="A192" s="81"/>
      <c r="B192" s="89">
        <v>3719000</v>
      </c>
      <c r="C192" s="89">
        <v>9000</v>
      </c>
      <c r="D192" s="79"/>
      <c r="E192" s="87" t="s">
        <v>11</v>
      </c>
      <c r="F192" s="22">
        <f t="shared" si="76"/>
        <v>0</v>
      </c>
      <c r="G192" s="22">
        <f>G193+G195+G199</f>
        <v>0</v>
      </c>
      <c r="H192" s="22">
        <f t="shared" ref="H192:J192" si="78">H193+H195+H199</f>
        <v>0</v>
      </c>
      <c r="I192" s="22">
        <f t="shared" si="78"/>
        <v>0</v>
      </c>
      <c r="J192" s="22">
        <f t="shared" si="78"/>
        <v>0</v>
      </c>
      <c r="K192" s="22">
        <f t="shared" si="77"/>
        <v>0</v>
      </c>
      <c r="L192" s="22">
        <f>L193+L195+L199</f>
        <v>0</v>
      </c>
      <c r="M192" s="22">
        <f t="shared" ref="M192:P192" si="79">M193+M195+M199</f>
        <v>0</v>
      </c>
      <c r="N192" s="22">
        <f t="shared" si="79"/>
        <v>0</v>
      </c>
      <c r="O192" s="22">
        <f t="shared" si="79"/>
        <v>0</v>
      </c>
      <c r="P192" s="22">
        <f t="shared" si="79"/>
        <v>0</v>
      </c>
      <c r="Q192" s="76">
        <f t="shared" si="70"/>
        <v>0</v>
      </c>
    </row>
    <row r="193" spans="1:18" s="71" customFormat="1" ht="60" hidden="1" customHeight="1" x14ac:dyDescent="0.2">
      <c r="A193" s="81"/>
      <c r="B193" s="84">
        <v>3719400</v>
      </c>
      <c r="C193" s="84">
        <v>9400</v>
      </c>
      <c r="D193" s="82"/>
      <c r="E193" s="107" t="s">
        <v>541</v>
      </c>
      <c r="F193" s="108">
        <f>G193+J193</f>
        <v>0</v>
      </c>
      <c r="G193" s="108">
        <f>G194</f>
        <v>0</v>
      </c>
      <c r="H193" s="108">
        <f t="shared" ref="H193:J193" si="80">H194</f>
        <v>0</v>
      </c>
      <c r="I193" s="108">
        <f t="shared" si="80"/>
        <v>0</v>
      </c>
      <c r="J193" s="108">
        <f t="shared" si="80"/>
        <v>0</v>
      </c>
      <c r="K193" s="108"/>
      <c r="L193" s="108">
        <f>L194</f>
        <v>0</v>
      </c>
      <c r="M193" s="108">
        <f t="shared" ref="M193:P193" si="81">M194</f>
        <v>0</v>
      </c>
      <c r="N193" s="108">
        <f t="shared" si="81"/>
        <v>0</v>
      </c>
      <c r="O193" s="108">
        <f t="shared" si="81"/>
        <v>0</v>
      </c>
      <c r="P193" s="108">
        <f t="shared" si="81"/>
        <v>0</v>
      </c>
      <c r="Q193" s="76">
        <f t="shared" si="70"/>
        <v>0</v>
      </c>
    </row>
    <row r="194" spans="1:18" s="71" customFormat="1" ht="41.25" hidden="1" customHeight="1" x14ac:dyDescent="0.2">
      <c r="A194" s="81"/>
      <c r="B194" s="84">
        <v>3719410</v>
      </c>
      <c r="C194" s="85">
        <v>9410</v>
      </c>
      <c r="D194" s="83" t="s">
        <v>5</v>
      </c>
      <c r="E194" s="44" t="s">
        <v>439</v>
      </c>
      <c r="F194" s="31">
        <f>G194+J194</f>
        <v>0</v>
      </c>
      <c r="G194" s="105"/>
      <c r="H194" s="105"/>
      <c r="I194" s="105"/>
      <c r="J194" s="105"/>
      <c r="K194" s="31"/>
      <c r="L194" s="105"/>
      <c r="M194" s="105"/>
      <c r="N194" s="105"/>
      <c r="O194" s="106"/>
      <c r="P194" s="106"/>
      <c r="Q194" s="86">
        <f t="shared" si="70"/>
        <v>0</v>
      </c>
    </row>
    <row r="195" spans="1:18" s="71" customFormat="1" ht="58.5" hidden="1" customHeight="1" x14ac:dyDescent="0.2">
      <c r="A195" s="81"/>
      <c r="B195" s="84">
        <v>3719700</v>
      </c>
      <c r="C195" s="84">
        <v>9700</v>
      </c>
      <c r="D195" s="82"/>
      <c r="E195" s="107" t="s">
        <v>10</v>
      </c>
      <c r="F195" s="108">
        <f t="shared" si="76"/>
        <v>0</v>
      </c>
      <c r="G195" s="108">
        <f>G196+G198</f>
        <v>0</v>
      </c>
      <c r="H195" s="108">
        <f t="shared" ref="H195:J195" si="82">H196+H198</f>
        <v>0</v>
      </c>
      <c r="I195" s="108">
        <f t="shared" si="82"/>
        <v>0</v>
      </c>
      <c r="J195" s="108">
        <f t="shared" si="82"/>
        <v>0</v>
      </c>
      <c r="K195" s="108">
        <f t="shared" si="77"/>
        <v>0</v>
      </c>
      <c r="L195" s="108">
        <f>L196+L198+L197</f>
        <v>0</v>
      </c>
      <c r="M195" s="108">
        <f t="shared" ref="M195:O195" si="83">M196+M198</f>
        <v>0</v>
      </c>
      <c r="N195" s="108">
        <f t="shared" si="83"/>
        <v>0</v>
      </c>
      <c r="O195" s="108">
        <f t="shared" si="83"/>
        <v>0</v>
      </c>
      <c r="P195" s="108">
        <f>P196+P198+P197</f>
        <v>0</v>
      </c>
      <c r="Q195" s="76">
        <f t="shared" si="70"/>
        <v>0</v>
      </c>
    </row>
    <row r="196" spans="1:18" s="71" customFormat="1" ht="58.5" hidden="1" customHeight="1" x14ac:dyDescent="0.2">
      <c r="A196" s="81"/>
      <c r="B196" s="84">
        <v>3719710</v>
      </c>
      <c r="C196" s="85">
        <v>9710</v>
      </c>
      <c r="D196" s="83" t="s">
        <v>5</v>
      </c>
      <c r="E196" s="44" t="s">
        <v>573</v>
      </c>
      <c r="F196" s="31">
        <f t="shared" si="76"/>
        <v>0</v>
      </c>
      <c r="G196" s="31"/>
      <c r="H196" s="31"/>
      <c r="I196" s="31"/>
      <c r="J196" s="31"/>
      <c r="K196" s="31">
        <f t="shared" si="77"/>
        <v>0</v>
      </c>
      <c r="L196" s="31"/>
      <c r="M196" s="31"/>
      <c r="N196" s="31"/>
      <c r="O196" s="31"/>
      <c r="P196" s="31"/>
      <c r="Q196" s="86">
        <f t="shared" si="70"/>
        <v>0</v>
      </c>
    </row>
    <row r="197" spans="1:18" s="71" customFormat="1" ht="40.5" hidden="1" customHeight="1" x14ac:dyDescent="0.2">
      <c r="A197" s="81"/>
      <c r="B197" s="84">
        <v>3719750</v>
      </c>
      <c r="C197" s="85">
        <v>9750</v>
      </c>
      <c r="D197" s="83" t="s">
        <v>5</v>
      </c>
      <c r="E197" s="44" t="s">
        <v>634</v>
      </c>
      <c r="F197" s="31"/>
      <c r="G197" s="31"/>
      <c r="H197" s="31"/>
      <c r="I197" s="31"/>
      <c r="J197" s="31"/>
      <c r="K197" s="31">
        <f t="shared" si="77"/>
        <v>0</v>
      </c>
      <c r="L197" s="31"/>
      <c r="M197" s="31"/>
      <c r="N197" s="31"/>
      <c r="O197" s="31"/>
      <c r="P197" s="31"/>
      <c r="Q197" s="86">
        <f t="shared" si="70"/>
        <v>0</v>
      </c>
    </row>
    <row r="198" spans="1:18" s="71" customFormat="1" ht="27.6" hidden="1" customHeight="1" x14ac:dyDescent="0.2">
      <c r="A198" s="81" t="s">
        <v>9</v>
      </c>
      <c r="B198" s="84">
        <v>3719770</v>
      </c>
      <c r="C198" s="85">
        <v>9770</v>
      </c>
      <c r="D198" s="83" t="s">
        <v>5</v>
      </c>
      <c r="E198" s="44" t="s">
        <v>7</v>
      </c>
      <c r="F198" s="31">
        <f t="shared" si="76"/>
        <v>0</v>
      </c>
      <c r="G198" s="105"/>
      <c r="H198" s="105"/>
      <c r="I198" s="105"/>
      <c r="J198" s="105"/>
      <c r="K198" s="31">
        <f t="shared" si="77"/>
        <v>0</v>
      </c>
      <c r="L198" s="105"/>
      <c r="M198" s="105"/>
      <c r="N198" s="105"/>
      <c r="O198" s="106"/>
      <c r="P198" s="106"/>
      <c r="Q198" s="86">
        <f t="shared" si="70"/>
        <v>0</v>
      </c>
    </row>
    <row r="199" spans="1:18" s="71" customFormat="1" ht="42.6" hidden="1" customHeight="1" x14ac:dyDescent="0.2">
      <c r="A199" s="81"/>
      <c r="B199" s="84">
        <v>3719800</v>
      </c>
      <c r="C199" s="84">
        <v>9800</v>
      </c>
      <c r="D199" s="82" t="s">
        <v>5</v>
      </c>
      <c r="E199" s="107" t="s">
        <v>4</v>
      </c>
      <c r="F199" s="108">
        <f>G199+J199</f>
        <v>0</v>
      </c>
      <c r="G199" s="108"/>
      <c r="H199" s="108"/>
      <c r="I199" s="108"/>
      <c r="J199" s="108"/>
      <c r="K199" s="108">
        <f>L199+O199</f>
        <v>0</v>
      </c>
      <c r="L199" s="108"/>
      <c r="M199" s="31"/>
      <c r="N199" s="31"/>
      <c r="O199" s="31"/>
      <c r="P199" s="108"/>
      <c r="Q199" s="76">
        <f>F199+K199</f>
        <v>0</v>
      </c>
    </row>
    <row r="200" spans="1:18" s="71" customFormat="1" ht="30.75" customHeight="1" x14ac:dyDescent="0.2">
      <c r="A200" s="109"/>
      <c r="B200" s="110" t="s">
        <v>440</v>
      </c>
      <c r="C200" s="110" t="s">
        <v>440</v>
      </c>
      <c r="D200" s="111" t="s">
        <v>440</v>
      </c>
      <c r="E200" s="112" t="s">
        <v>3</v>
      </c>
      <c r="F200" s="76">
        <f t="shared" ref="F200:Q200" si="84">F13+F36+F55+F105+F120+F136+F161+F185</f>
        <v>251926957</v>
      </c>
      <c r="G200" s="76">
        <f t="shared" si="84"/>
        <v>251926957</v>
      </c>
      <c r="H200" s="76">
        <f t="shared" si="84"/>
        <v>149909620</v>
      </c>
      <c r="I200" s="76">
        <f t="shared" si="84"/>
        <v>15471000</v>
      </c>
      <c r="J200" s="76">
        <f t="shared" si="84"/>
        <v>0</v>
      </c>
      <c r="K200" s="76">
        <f t="shared" si="84"/>
        <v>60265760</v>
      </c>
      <c r="L200" s="76">
        <f t="shared" si="84"/>
        <v>53504460</v>
      </c>
      <c r="M200" s="76">
        <f t="shared" si="84"/>
        <v>6510300</v>
      </c>
      <c r="N200" s="76">
        <f t="shared" si="84"/>
        <v>555650</v>
      </c>
      <c r="O200" s="76">
        <f t="shared" si="84"/>
        <v>10550</v>
      </c>
      <c r="P200" s="76">
        <f t="shared" si="84"/>
        <v>53755460</v>
      </c>
      <c r="Q200" s="76">
        <f t="shared" si="84"/>
        <v>312192717</v>
      </c>
    </row>
    <row r="201" spans="1:18" s="71" customFormat="1" ht="15.75" customHeight="1" x14ac:dyDescent="0.2">
      <c r="A201" s="113"/>
      <c r="B201" s="113"/>
      <c r="C201" s="113"/>
      <c r="D201" s="113"/>
      <c r="E201" s="113"/>
      <c r="F201" s="114"/>
      <c r="G201" s="114"/>
      <c r="H201" s="114"/>
      <c r="I201" s="114"/>
      <c r="J201" s="114"/>
      <c r="K201" s="114"/>
      <c r="L201" s="114"/>
      <c r="M201" s="114"/>
      <c r="N201" s="114"/>
      <c r="O201" s="114"/>
      <c r="P201" s="114"/>
      <c r="Q201" s="114"/>
    </row>
    <row r="202" spans="1:18" s="71" customFormat="1" ht="23.25" customHeight="1" x14ac:dyDescent="0.3">
      <c r="A202" s="113"/>
      <c r="B202" s="429" t="s">
        <v>441</v>
      </c>
      <c r="C202" s="429"/>
      <c r="D202" s="429"/>
      <c r="E202" s="429"/>
      <c r="F202" s="476"/>
      <c r="G202" s="476"/>
      <c r="H202" s="476"/>
      <c r="I202" s="595" t="s">
        <v>741</v>
      </c>
      <c r="J202" s="595"/>
      <c r="K202" s="116"/>
      <c r="L202" s="116"/>
      <c r="M202" s="114"/>
      <c r="N202" s="114"/>
      <c r="O202" s="114"/>
      <c r="P202" s="114"/>
      <c r="Q202" s="114"/>
    </row>
    <row r="203" spans="1:18" s="71" customFormat="1" ht="12" customHeight="1" x14ac:dyDescent="0.2">
      <c r="A203" s="113"/>
      <c r="B203" s="113"/>
      <c r="C203" s="113"/>
      <c r="D203" s="113"/>
      <c r="E203" s="113"/>
      <c r="F203" s="114"/>
      <c r="G203" s="114"/>
      <c r="H203" s="114"/>
      <c r="I203" s="114"/>
      <c r="J203" s="114"/>
      <c r="K203" s="114"/>
      <c r="L203" s="114"/>
      <c r="M203" s="114"/>
      <c r="N203" s="114"/>
      <c r="O203" s="114"/>
      <c r="P203" s="114"/>
      <c r="Q203" s="114"/>
    </row>
    <row r="204" spans="1:18" s="71" customFormat="1" ht="19.149999999999999" customHeight="1" x14ac:dyDescent="0.25">
      <c r="A204" s="113"/>
      <c r="B204" s="596" t="s">
        <v>742</v>
      </c>
      <c r="C204" s="596"/>
      <c r="D204" s="113"/>
      <c r="E204" s="113"/>
      <c r="F204" s="113"/>
      <c r="G204" s="113"/>
      <c r="H204" s="114"/>
      <c r="I204" s="114"/>
      <c r="J204" s="114"/>
      <c r="K204" s="114"/>
      <c r="L204" s="114"/>
      <c r="M204" s="114"/>
      <c r="N204" s="114"/>
      <c r="O204" s="114"/>
      <c r="P204" s="114"/>
      <c r="Q204" s="114"/>
    </row>
    <row r="205" spans="1:18" s="71" customFormat="1" ht="23.25" customHeight="1" x14ac:dyDescent="0.2">
      <c r="A205" s="113"/>
      <c r="B205" s="113"/>
      <c r="C205" s="113"/>
      <c r="D205" s="113"/>
      <c r="E205" s="113"/>
      <c r="F205" s="114"/>
      <c r="G205" s="114"/>
      <c r="H205" s="114"/>
      <c r="I205" s="117"/>
      <c r="J205" s="117"/>
      <c r="K205" s="114"/>
      <c r="L205" s="114"/>
      <c r="M205" s="114"/>
      <c r="N205" s="114"/>
      <c r="O205" s="114"/>
      <c r="P205" s="114"/>
      <c r="Q205" s="114"/>
    </row>
    <row r="206" spans="1:18" s="71" customFormat="1" ht="23.25" customHeight="1" x14ac:dyDescent="0.2">
      <c r="A206" s="113"/>
      <c r="B206" s="113"/>
      <c r="C206" s="113"/>
      <c r="D206" s="113"/>
      <c r="E206" s="113"/>
      <c r="F206" s="114"/>
      <c r="G206" s="114"/>
      <c r="H206" s="114"/>
      <c r="I206" s="117"/>
      <c r="J206" s="117"/>
      <c r="K206" s="114"/>
      <c r="L206" s="114"/>
      <c r="M206" s="114"/>
      <c r="N206" s="114"/>
      <c r="O206" s="114"/>
      <c r="P206" s="114"/>
      <c r="Q206" s="114"/>
    </row>
    <row r="207" spans="1:18" s="71" customFormat="1" ht="23.25" customHeight="1" x14ac:dyDescent="0.2">
      <c r="A207" s="113"/>
      <c r="B207" s="113"/>
      <c r="C207" s="113"/>
      <c r="D207" s="113"/>
      <c r="E207" s="113"/>
      <c r="F207" s="114"/>
      <c r="G207" s="114"/>
      <c r="H207" s="114"/>
      <c r="I207" s="114"/>
      <c r="J207" s="114"/>
      <c r="K207" s="114"/>
      <c r="L207" s="114"/>
      <c r="M207" s="114"/>
      <c r="N207" s="114"/>
      <c r="O207" s="114"/>
      <c r="P207" s="114"/>
      <c r="Q207" s="114"/>
    </row>
    <row r="208" spans="1:18" s="71" customFormat="1" ht="12.75" customHeight="1" x14ac:dyDescent="0.2">
      <c r="A208" s="113"/>
      <c r="B208" s="594"/>
      <c r="C208" s="594"/>
      <c r="D208" s="594"/>
      <c r="E208" s="594"/>
      <c r="F208" s="114"/>
      <c r="G208" s="114"/>
      <c r="H208" s="114"/>
      <c r="I208" s="114"/>
      <c r="J208" s="114"/>
      <c r="K208" s="114"/>
      <c r="L208" s="114"/>
      <c r="M208" s="114"/>
      <c r="N208" s="114"/>
      <c r="O208" s="114"/>
      <c r="P208" s="114"/>
      <c r="Q208" s="114"/>
      <c r="R208" s="114"/>
    </row>
    <row r="209" spans="1:18" s="71" customFormat="1" ht="18.75" customHeight="1" x14ac:dyDescent="0.2">
      <c r="A209" s="113"/>
      <c r="B209" s="594"/>
      <c r="C209" s="594"/>
      <c r="D209" s="594"/>
      <c r="E209" s="594"/>
      <c r="F209" s="114"/>
      <c r="G209" s="114"/>
      <c r="H209" s="114"/>
      <c r="I209" s="114"/>
      <c r="J209" s="114"/>
      <c r="K209" s="114"/>
      <c r="L209" s="114"/>
      <c r="M209" s="114"/>
      <c r="N209" s="114"/>
      <c r="O209" s="114"/>
      <c r="P209" s="114"/>
      <c r="Q209" s="114"/>
      <c r="R209" s="114"/>
    </row>
    <row r="210" spans="1:18" s="71" customFormat="1" ht="27.75" customHeight="1" x14ac:dyDescent="0.2">
      <c r="A210" s="113"/>
      <c r="B210" s="594"/>
      <c r="C210" s="594"/>
      <c r="D210" s="594"/>
      <c r="E210" s="594"/>
      <c r="F210" s="114"/>
      <c r="G210" s="114"/>
      <c r="H210" s="114"/>
      <c r="I210" s="114"/>
      <c r="J210" s="114"/>
      <c r="K210" s="114"/>
      <c r="L210" s="114"/>
      <c r="M210" s="114"/>
      <c r="N210" s="114"/>
      <c r="O210" s="114"/>
      <c r="P210" s="114"/>
      <c r="Q210" s="114"/>
    </row>
    <row r="211" spans="1:18" ht="27" customHeight="1" x14ac:dyDescent="0.2">
      <c r="A211" s="113"/>
      <c r="B211" s="594"/>
      <c r="C211" s="594"/>
      <c r="D211" s="594"/>
      <c r="E211" s="594"/>
    </row>
  </sheetData>
  <mergeCells count="28">
    <mergeCell ref="L9:L11"/>
    <mergeCell ref="M9:M11"/>
    <mergeCell ref="N9:O9"/>
    <mergeCell ref="B208:E209"/>
    <mergeCell ref="B210:E210"/>
    <mergeCell ref="K9:K11"/>
    <mergeCell ref="B211:E211"/>
    <mergeCell ref="H10:H11"/>
    <mergeCell ref="I10:I11"/>
    <mergeCell ref="I202:J202"/>
    <mergeCell ref="B204:C204"/>
    <mergeCell ref="J9:J11"/>
    <mergeCell ref="B6:D6"/>
    <mergeCell ref="B5:Q5"/>
    <mergeCell ref="A8:A11"/>
    <mergeCell ref="B8:B11"/>
    <mergeCell ref="C8:C11"/>
    <mergeCell ref="D8:D11"/>
    <mergeCell ref="E8:E11"/>
    <mergeCell ref="F8:J8"/>
    <mergeCell ref="K8:P8"/>
    <mergeCell ref="N10:N11"/>
    <mergeCell ref="O10:O11"/>
    <mergeCell ref="Q8:Q11"/>
    <mergeCell ref="F9:F11"/>
    <mergeCell ref="G9:G11"/>
    <mergeCell ref="H9:I9"/>
    <mergeCell ref="P9:P11"/>
  </mergeCells>
  <printOptions horizontalCentered="1"/>
  <pageMargins left="0.23622047244094491" right="0.23622047244094491" top="0.74803149606299213" bottom="0.35433070866141736" header="0.31496062992125984" footer="0.31496062992125984"/>
  <pageSetup paperSize="9" scale="42" fitToHeight="4" orientation="landscape" verticalDpi="300" r:id="rId1"/>
  <headerFooter alignWithMargins="0">
    <oddFooter>&amp;R&amp;P</oddFooter>
  </headerFooter>
  <rowBreaks count="2" manualBreakCount="2">
    <brk id="57" max="16" man="1"/>
    <brk id="14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opLeftCell="B1" zoomScale="85" zoomScaleNormal="85" workbookViewId="0">
      <selection activeCell="I1" sqref="I1"/>
    </sheetView>
  </sheetViews>
  <sheetFormatPr defaultColWidth="7.85546875" defaultRowHeight="12.75" x14ac:dyDescent="0.2"/>
  <cols>
    <col min="1" max="1" width="13" style="255" customWidth="1"/>
    <col min="2" max="2" width="14.42578125" style="255" customWidth="1"/>
    <col min="3" max="3" width="14.28515625" style="255" customWidth="1"/>
    <col min="4" max="4" width="41.5703125" style="255" customWidth="1"/>
    <col min="5" max="5" width="10.5703125" style="255" customWidth="1"/>
    <col min="6" max="8" width="10.85546875" style="255" customWidth="1"/>
    <col min="9" max="9" width="12.140625" style="255" customWidth="1"/>
    <col min="10" max="10" width="12.7109375" style="255" customWidth="1"/>
    <col min="11" max="11" width="12.140625" style="255" customWidth="1"/>
    <col min="12" max="12" width="12.42578125" style="255" customWidth="1"/>
    <col min="13" max="13" width="11.42578125" style="255" customWidth="1"/>
    <col min="14" max="14" width="13.28515625" style="255" customWidth="1"/>
    <col min="15" max="15" width="12.42578125" style="255" customWidth="1"/>
    <col min="16" max="16" width="12.28515625" style="255" customWidth="1"/>
    <col min="17" max="256" width="7.85546875" style="255"/>
    <col min="257" max="257" width="11.85546875" style="255" customWidth="1"/>
    <col min="258" max="258" width="11.7109375" style="255" customWidth="1"/>
    <col min="259" max="259" width="13.7109375" style="255" customWidth="1"/>
    <col min="260" max="260" width="41.5703125" style="255" customWidth="1"/>
    <col min="261" max="261" width="10.5703125" style="255" customWidth="1"/>
    <col min="262" max="264" width="10.85546875" style="255" customWidth="1"/>
    <col min="265" max="265" width="12.140625" style="255" customWidth="1"/>
    <col min="266" max="266" width="12.7109375" style="255" customWidth="1"/>
    <col min="267" max="267" width="12.140625" style="255" customWidth="1"/>
    <col min="268" max="268" width="12.42578125" style="255" customWidth="1"/>
    <col min="269" max="269" width="11.42578125" style="255" customWidth="1"/>
    <col min="270" max="270" width="13.28515625" style="255" customWidth="1"/>
    <col min="271" max="271" width="12.42578125" style="255" customWidth="1"/>
    <col min="272" max="272" width="12.28515625" style="255" customWidth="1"/>
    <col min="273" max="512" width="7.85546875" style="255"/>
    <col min="513" max="513" width="11.85546875" style="255" customWidth="1"/>
    <col min="514" max="514" width="11.7109375" style="255" customWidth="1"/>
    <col min="515" max="515" width="13.7109375" style="255" customWidth="1"/>
    <col min="516" max="516" width="41.5703125" style="255" customWidth="1"/>
    <col min="517" max="517" width="10.5703125" style="255" customWidth="1"/>
    <col min="518" max="520" width="10.85546875" style="255" customWidth="1"/>
    <col min="521" max="521" width="12.140625" style="255" customWidth="1"/>
    <col min="522" max="522" width="12.7109375" style="255" customWidth="1"/>
    <col min="523" max="523" width="12.140625" style="255" customWidth="1"/>
    <col min="524" max="524" width="12.42578125" style="255" customWidth="1"/>
    <col min="525" max="525" width="11.42578125" style="255" customWidth="1"/>
    <col min="526" max="526" width="13.28515625" style="255" customWidth="1"/>
    <col min="527" max="527" width="12.42578125" style="255" customWidth="1"/>
    <col min="528" max="528" width="12.28515625" style="255" customWidth="1"/>
    <col min="529" max="768" width="7.85546875" style="255"/>
    <col min="769" max="769" width="11.85546875" style="255" customWidth="1"/>
    <col min="770" max="770" width="11.7109375" style="255" customWidth="1"/>
    <col min="771" max="771" width="13.7109375" style="255" customWidth="1"/>
    <col min="772" max="772" width="41.5703125" style="255" customWidth="1"/>
    <col min="773" max="773" width="10.5703125" style="255" customWidth="1"/>
    <col min="774" max="776" width="10.85546875" style="255" customWidth="1"/>
    <col min="777" max="777" width="12.140625" style="255" customWidth="1"/>
    <col min="778" max="778" width="12.7109375" style="255" customWidth="1"/>
    <col min="779" max="779" width="12.140625" style="255" customWidth="1"/>
    <col min="780" max="780" width="12.42578125" style="255" customWidth="1"/>
    <col min="781" max="781" width="11.42578125" style="255" customWidth="1"/>
    <col min="782" max="782" width="13.28515625" style="255" customWidth="1"/>
    <col min="783" max="783" width="12.42578125" style="255" customWidth="1"/>
    <col min="784" max="784" width="12.28515625" style="255" customWidth="1"/>
    <col min="785" max="1024" width="7.85546875" style="255"/>
    <col min="1025" max="1025" width="11.85546875" style="255" customWidth="1"/>
    <col min="1026" max="1026" width="11.7109375" style="255" customWidth="1"/>
    <col min="1027" max="1027" width="13.7109375" style="255" customWidth="1"/>
    <col min="1028" max="1028" width="41.5703125" style="255" customWidth="1"/>
    <col min="1029" max="1029" width="10.5703125" style="255" customWidth="1"/>
    <col min="1030" max="1032" width="10.85546875" style="255" customWidth="1"/>
    <col min="1033" max="1033" width="12.140625" style="255" customWidth="1"/>
    <col min="1034" max="1034" width="12.7109375" style="255" customWidth="1"/>
    <col min="1035" max="1035" width="12.140625" style="255" customWidth="1"/>
    <col min="1036" max="1036" width="12.42578125" style="255" customWidth="1"/>
    <col min="1037" max="1037" width="11.42578125" style="255" customWidth="1"/>
    <col min="1038" max="1038" width="13.28515625" style="255" customWidth="1"/>
    <col min="1039" max="1039" width="12.42578125" style="255" customWidth="1"/>
    <col min="1040" max="1040" width="12.28515625" style="255" customWidth="1"/>
    <col min="1041" max="1280" width="7.85546875" style="255"/>
    <col min="1281" max="1281" width="11.85546875" style="255" customWidth="1"/>
    <col min="1282" max="1282" width="11.7109375" style="255" customWidth="1"/>
    <col min="1283" max="1283" width="13.7109375" style="255" customWidth="1"/>
    <col min="1284" max="1284" width="41.5703125" style="255" customWidth="1"/>
    <col min="1285" max="1285" width="10.5703125" style="255" customWidth="1"/>
    <col min="1286" max="1288" width="10.85546875" style="255" customWidth="1"/>
    <col min="1289" max="1289" width="12.140625" style="255" customWidth="1"/>
    <col min="1290" max="1290" width="12.7109375" style="255" customWidth="1"/>
    <col min="1291" max="1291" width="12.140625" style="255" customWidth="1"/>
    <col min="1292" max="1292" width="12.42578125" style="255" customWidth="1"/>
    <col min="1293" max="1293" width="11.42578125" style="255" customWidth="1"/>
    <col min="1294" max="1294" width="13.28515625" style="255" customWidth="1"/>
    <col min="1295" max="1295" width="12.42578125" style="255" customWidth="1"/>
    <col min="1296" max="1296" width="12.28515625" style="255" customWidth="1"/>
    <col min="1297" max="1536" width="7.85546875" style="255"/>
    <col min="1537" max="1537" width="11.85546875" style="255" customWidth="1"/>
    <col min="1538" max="1538" width="11.7109375" style="255" customWidth="1"/>
    <col min="1539" max="1539" width="13.7109375" style="255" customWidth="1"/>
    <col min="1540" max="1540" width="41.5703125" style="255" customWidth="1"/>
    <col min="1541" max="1541" width="10.5703125" style="255" customWidth="1"/>
    <col min="1542" max="1544" width="10.85546875" style="255" customWidth="1"/>
    <col min="1545" max="1545" width="12.140625" style="255" customWidth="1"/>
    <col min="1546" max="1546" width="12.7109375" style="255" customWidth="1"/>
    <col min="1547" max="1547" width="12.140625" style="255" customWidth="1"/>
    <col min="1548" max="1548" width="12.42578125" style="255" customWidth="1"/>
    <col min="1549" max="1549" width="11.42578125" style="255" customWidth="1"/>
    <col min="1550" max="1550" width="13.28515625" style="255" customWidth="1"/>
    <col min="1551" max="1551" width="12.42578125" style="255" customWidth="1"/>
    <col min="1552" max="1552" width="12.28515625" style="255" customWidth="1"/>
    <col min="1553" max="1792" width="7.85546875" style="255"/>
    <col min="1793" max="1793" width="11.85546875" style="255" customWidth="1"/>
    <col min="1794" max="1794" width="11.7109375" style="255" customWidth="1"/>
    <col min="1795" max="1795" width="13.7109375" style="255" customWidth="1"/>
    <col min="1796" max="1796" width="41.5703125" style="255" customWidth="1"/>
    <col min="1797" max="1797" width="10.5703125" style="255" customWidth="1"/>
    <col min="1798" max="1800" width="10.85546875" style="255" customWidth="1"/>
    <col min="1801" max="1801" width="12.140625" style="255" customWidth="1"/>
    <col min="1802" max="1802" width="12.7109375" style="255" customWidth="1"/>
    <col min="1803" max="1803" width="12.140625" style="255" customWidth="1"/>
    <col min="1804" max="1804" width="12.42578125" style="255" customWidth="1"/>
    <col min="1805" max="1805" width="11.42578125" style="255" customWidth="1"/>
    <col min="1806" max="1806" width="13.28515625" style="255" customWidth="1"/>
    <col min="1807" max="1807" width="12.42578125" style="255" customWidth="1"/>
    <col min="1808" max="1808" width="12.28515625" style="255" customWidth="1"/>
    <col min="1809" max="2048" width="7.85546875" style="255"/>
    <col min="2049" max="2049" width="11.85546875" style="255" customWidth="1"/>
    <col min="2050" max="2050" width="11.7109375" style="255" customWidth="1"/>
    <col min="2051" max="2051" width="13.7109375" style="255" customWidth="1"/>
    <col min="2052" max="2052" width="41.5703125" style="255" customWidth="1"/>
    <col min="2053" max="2053" width="10.5703125" style="255" customWidth="1"/>
    <col min="2054" max="2056" width="10.85546875" style="255" customWidth="1"/>
    <col min="2057" max="2057" width="12.140625" style="255" customWidth="1"/>
    <col min="2058" max="2058" width="12.7109375" style="255" customWidth="1"/>
    <col min="2059" max="2059" width="12.140625" style="255" customWidth="1"/>
    <col min="2060" max="2060" width="12.42578125" style="255" customWidth="1"/>
    <col min="2061" max="2061" width="11.42578125" style="255" customWidth="1"/>
    <col min="2062" max="2062" width="13.28515625" style="255" customWidth="1"/>
    <col min="2063" max="2063" width="12.42578125" style="255" customWidth="1"/>
    <col min="2064" max="2064" width="12.28515625" style="255" customWidth="1"/>
    <col min="2065" max="2304" width="7.85546875" style="255"/>
    <col min="2305" max="2305" width="11.85546875" style="255" customWidth="1"/>
    <col min="2306" max="2306" width="11.7109375" style="255" customWidth="1"/>
    <col min="2307" max="2307" width="13.7109375" style="255" customWidth="1"/>
    <col min="2308" max="2308" width="41.5703125" style="255" customWidth="1"/>
    <col min="2309" max="2309" width="10.5703125" style="255" customWidth="1"/>
    <col min="2310" max="2312" width="10.85546875" style="255" customWidth="1"/>
    <col min="2313" max="2313" width="12.140625" style="255" customWidth="1"/>
    <col min="2314" max="2314" width="12.7109375" style="255" customWidth="1"/>
    <col min="2315" max="2315" width="12.140625" style="255" customWidth="1"/>
    <col min="2316" max="2316" width="12.42578125" style="255" customWidth="1"/>
    <col min="2317" max="2317" width="11.42578125" style="255" customWidth="1"/>
    <col min="2318" max="2318" width="13.28515625" style="255" customWidth="1"/>
    <col min="2319" max="2319" width="12.42578125" style="255" customWidth="1"/>
    <col min="2320" max="2320" width="12.28515625" style="255" customWidth="1"/>
    <col min="2321" max="2560" width="7.85546875" style="255"/>
    <col min="2561" max="2561" width="11.85546875" style="255" customWidth="1"/>
    <col min="2562" max="2562" width="11.7109375" style="255" customWidth="1"/>
    <col min="2563" max="2563" width="13.7109375" style="255" customWidth="1"/>
    <col min="2564" max="2564" width="41.5703125" style="255" customWidth="1"/>
    <col min="2565" max="2565" width="10.5703125" style="255" customWidth="1"/>
    <col min="2566" max="2568" width="10.85546875" style="255" customWidth="1"/>
    <col min="2569" max="2569" width="12.140625" style="255" customWidth="1"/>
    <col min="2570" max="2570" width="12.7109375" style="255" customWidth="1"/>
    <col min="2571" max="2571" width="12.140625" style="255" customWidth="1"/>
    <col min="2572" max="2572" width="12.42578125" style="255" customWidth="1"/>
    <col min="2573" max="2573" width="11.42578125" style="255" customWidth="1"/>
    <col min="2574" max="2574" width="13.28515625" style="255" customWidth="1"/>
    <col min="2575" max="2575" width="12.42578125" style="255" customWidth="1"/>
    <col min="2576" max="2576" width="12.28515625" style="255" customWidth="1"/>
    <col min="2577" max="2816" width="7.85546875" style="255"/>
    <col min="2817" max="2817" width="11.85546875" style="255" customWidth="1"/>
    <col min="2818" max="2818" width="11.7109375" style="255" customWidth="1"/>
    <col min="2819" max="2819" width="13.7109375" style="255" customWidth="1"/>
    <col min="2820" max="2820" width="41.5703125" style="255" customWidth="1"/>
    <col min="2821" max="2821" width="10.5703125" style="255" customWidth="1"/>
    <col min="2822" max="2824" width="10.85546875" style="255" customWidth="1"/>
    <col min="2825" max="2825" width="12.140625" style="255" customWidth="1"/>
    <col min="2826" max="2826" width="12.7109375" style="255" customWidth="1"/>
    <col min="2827" max="2827" width="12.140625" style="255" customWidth="1"/>
    <col min="2828" max="2828" width="12.42578125" style="255" customWidth="1"/>
    <col min="2829" max="2829" width="11.42578125" style="255" customWidth="1"/>
    <col min="2830" max="2830" width="13.28515625" style="255" customWidth="1"/>
    <col min="2831" max="2831" width="12.42578125" style="255" customWidth="1"/>
    <col min="2832" max="2832" width="12.28515625" style="255" customWidth="1"/>
    <col min="2833" max="3072" width="7.85546875" style="255"/>
    <col min="3073" max="3073" width="11.85546875" style="255" customWidth="1"/>
    <col min="3074" max="3074" width="11.7109375" style="255" customWidth="1"/>
    <col min="3075" max="3075" width="13.7109375" style="255" customWidth="1"/>
    <col min="3076" max="3076" width="41.5703125" style="255" customWidth="1"/>
    <col min="3077" max="3077" width="10.5703125" style="255" customWidth="1"/>
    <col min="3078" max="3080" width="10.85546875" style="255" customWidth="1"/>
    <col min="3081" max="3081" width="12.140625" style="255" customWidth="1"/>
    <col min="3082" max="3082" width="12.7109375" style="255" customWidth="1"/>
    <col min="3083" max="3083" width="12.140625" style="255" customWidth="1"/>
    <col min="3084" max="3084" width="12.42578125" style="255" customWidth="1"/>
    <col min="3085" max="3085" width="11.42578125" style="255" customWidth="1"/>
    <col min="3086" max="3086" width="13.28515625" style="255" customWidth="1"/>
    <col min="3087" max="3087" width="12.42578125" style="255" customWidth="1"/>
    <col min="3088" max="3088" width="12.28515625" style="255" customWidth="1"/>
    <col min="3089" max="3328" width="7.85546875" style="255"/>
    <col min="3329" max="3329" width="11.85546875" style="255" customWidth="1"/>
    <col min="3330" max="3330" width="11.7109375" style="255" customWidth="1"/>
    <col min="3331" max="3331" width="13.7109375" style="255" customWidth="1"/>
    <col min="3332" max="3332" width="41.5703125" style="255" customWidth="1"/>
    <col min="3333" max="3333" width="10.5703125" style="255" customWidth="1"/>
    <col min="3334" max="3336" width="10.85546875" style="255" customWidth="1"/>
    <col min="3337" max="3337" width="12.140625" style="255" customWidth="1"/>
    <col min="3338" max="3338" width="12.7109375" style="255" customWidth="1"/>
    <col min="3339" max="3339" width="12.140625" style="255" customWidth="1"/>
    <col min="3340" max="3340" width="12.42578125" style="255" customWidth="1"/>
    <col min="3341" max="3341" width="11.42578125" style="255" customWidth="1"/>
    <col min="3342" max="3342" width="13.28515625" style="255" customWidth="1"/>
    <col min="3343" max="3343" width="12.42578125" style="255" customWidth="1"/>
    <col min="3344" max="3344" width="12.28515625" style="255" customWidth="1"/>
    <col min="3345" max="3584" width="7.85546875" style="255"/>
    <col min="3585" max="3585" width="11.85546875" style="255" customWidth="1"/>
    <col min="3586" max="3586" width="11.7109375" style="255" customWidth="1"/>
    <col min="3587" max="3587" width="13.7109375" style="255" customWidth="1"/>
    <col min="3588" max="3588" width="41.5703125" style="255" customWidth="1"/>
    <col min="3589" max="3589" width="10.5703125" style="255" customWidth="1"/>
    <col min="3590" max="3592" width="10.85546875" style="255" customWidth="1"/>
    <col min="3593" max="3593" width="12.140625" style="255" customWidth="1"/>
    <col min="3594" max="3594" width="12.7109375" style="255" customWidth="1"/>
    <col min="3595" max="3595" width="12.140625" style="255" customWidth="1"/>
    <col min="3596" max="3596" width="12.42578125" style="255" customWidth="1"/>
    <col min="3597" max="3597" width="11.42578125" style="255" customWidth="1"/>
    <col min="3598" max="3598" width="13.28515625" style="255" customWidth="1"/>
    <col min="3599" max="3599" width="12.42578125" style="255" customWidth="1"/>
    <col min="3600" max="3600" width="12.28515625" style="255" customWidth="1"/>
    <col min="3601" max="3840" width="7.85546875" style="255"/>
    <col min="3841" max="3841" width="11.85546875" style="255" customWidth="1"/>
    <col min="3842" max="3842" width="11.7109375" style="255" customWidth="1"/>
    <col min="3843" max="3843" width="13.7109375" style="255" customWidth="1"/>
    <col min="3844" max="3844" width="41.5703125" style="255" customWidth="1"/>
    <col min="3845" max="3845" width="10.5703125" style="255" customWidth="1"/>
    <col min="3846" max="3848" width="10.85546875" style="255" customWidth="1"/>
    <col min="3849" max="3849" width="12.140625" style="255" customWidth="1"/>
    <col min="3850" max="3850" width="12.7109375" style="255" customWidth="1"/>
    <col min="3851" max="3851" width="12.140625" style="255" customWidth="1"/>
    <col min="3852" max="3852" width="12.42578125" style="255" customWidth="1"/>
    <col min="3853" max="3853" width="11.42578125" style="255" customWidth="1"/>
    <col min="3854" max="3854" width="13.28515625" style="255" customWidth="1"/>
    <col min="3855" max="3855" width="12.42578125" style="255" customWidth="1"/>
    <col min="3856" max="3856" width="12.28515625" style="255" customWidth="1"/>
    <col min="3857" max="4096" width="7.85546875" style="255"/>
    <col min="4097" max="4097" width="11.85546875" style="255" customWidth="1"/>
    <col min="4098" max="4098" width="11.7109375" style="255" customWidth="1"/>
    <col min="4099" max="4099" width="13.7109375" style="255" customWidth="1"/>
    <col min="4100" max="4100" width="41.5703125" style="255" customWidth="1"/>
    <col min="4101" max="4101" width="10.5703125" style="255" customWidth="1"/>
    <col min="4102" max="4104" width="10.85546875" style="255" customWidth="1"/>
    <col min="4105" max="4105" width="12.140625" style="255" customWidth="1"/>
    <col min="4106" max="4106" width="12.7109375" style="255" customWidth="1"/>
    <col min="4107" max="4107" width="12.140625" style="255" customWidth="1"/>
    <col min="4108" max="4108" width="12.42578125" style="255" customWidth="1"/>
    <col min="4109" max="4109" width="11.42578125" style="255" customWidth="1"/>
    <col min="4110" max="4110" width="13.28515625" style="255" customWidth="1"/>
    <col min="4111" max="4111" width="12.42578125" style="255" customWidth="1"/>
    <col min="4112" max="4112" width="12.28515625" style="255" customWidth="1"/>
    <col min="4113" max="4352" width="7.85546875" style="255"/>
    <col min="4353" max="4353" width="11.85546875" style="255" customWidth="1"/>
    <col min="4354" max="4354" width="11.7109375" style="255" customWidth="1"/>
    <col min="4355" max="4355" width="13.7109375" style="255" customWidth="1"/>
    <col min="4356" max="4356" width="41.5703125" style="255" customWidth="1"/>
    <col min="4357" max="4357" width="10.5703125" style="255" customWidth="1"/>
    <col min="4358" max="4360" width="10.85546875" style="255" customWidth="1"/>
    <col min="4361" max="4361" width="12.140625" style="255" customWidth="1"/>
    <col min="4362" max="4362" width="12.7109375" style="255" customWidth="1"/>
    <col min="4363" max="4363" width="12.140625" style="255" customWidth="1"/>
    <col min="4364" max="4364" width="12.42578125" style="255" customWidth="1"/>
    <col min="4365" max="4365" width="11.42578125" style="255" customWidth="1"/>
    <col min="4366" max="4366" width="13.28515625" style="255" customWidth="1"/>
    <col min="4367" max="4367" width="12.42578125" style="255" customWidth="1"/>
    <col min="4368" max="4368" width="12.28515625" style="255" customWidth="1"/>
    <col min="4369" max="4608" width="7.85546875" style="255"/>
    <col min="4609" max="4609" width="11.85546875" style="255" customWidth="1"/>
    <col min="4610" max="4610" width="11.7109375" style="255" customWidth="1"/>
    <col min="4611" max="4611" width="13.7109375" style="255" customWidth="1"/>
    <col min="4612" max="4612" width="41.5703125" style="255" customWidth="1"/>
    <col min="4613" max="4613" width="10.5703125" style="255" customWidth="1"/>
    <col min="4614" max="4616" width="10.85546875" style="255" customWidth="1"/>
    <col min="4617" max="4617" width="12.140625" style="255" customWidth="1"/>
    <col min="4618" max="4618" width="12.7109375" style="255" customWidth="1"/>
    <col min="4619" max="4619" width="12.140625" style="255" customWidth="1"/>
    <col min="4620" max="4620" width="12.42578125" style="255" customWidth="1"/>
    <col min="4621" max="4621" width="11.42578125" style="255" customWidth="1"/>
    <col min="4622" max="4622" width="13.28515625" style="255" customWidth="1"/>
    <col min="4623" max="4623" width="12.42578125" style="255" customWidth="1"/>
    <col min="4624" max="4624" width="12.28515625" style="255" customWidth="1"/>
    <col min="4625" max="4864" width="7.85546875" style="255"/>
    <col min="4865" max="4865" width="11.85546875" style="255" customWidth="1"/>
    <col min="4866" max="4866" width="11.7109375" style="255" customWidth="1"/>
    <col min="4867" max="4867" width="13.7109375" style="255" customWidth="1"/>
    <col min="4868" max="4868" width="41.5703125" style="255" customWidth="1"/>
    <col min="4869" max="4869" width="10.5703125" style="255" customWidth="1"/>
    <col min="4870" max="4872" width="10.85546875" style="255" customWidth="1"/>
    <col min="4873" max="4873" width="12.140625" style="255" customWidth="1"/>
    <col min="4874" max="4874" width="12.7109375" style="255" customWidth="1"/>
    <col min="4875" max="4875" width="12.140625" style="255" customWidth="1"/>
    <col min="4876" max="4876" width="12.42578125" style="255" customWidth="1"/>
    <col min="4877" max="4877" width="11.42578125" style="255" customWidth="1"/>
    <col min="4878" max="4878" width="13.28515625" style="255" customWidth="1"/>
    <col min="4879" max="4879" width="12.42578125" style="255" customWidth="1"/>
    <col min="4880" max="4880" width="12.28515625" style="255" customWidth="1"/>
    <col min="4881" max="5120" width="7.85546875" style="255"/>
    <col min="5121" max="5121" width="11.85546875" style="255" customWidth="1"/>
    <col min="5122" max="5122" width="11.7109375" style="255" customWidth="1"/>
    <col min="5123" max="5123" width="13.7109375" style="255" customWidth="1"/>
    <col min="5124" max="5124" width="41.5703125" style="255" customWidth="1"/>
    <col min="5125" max="5125" width="10.5703125" style="255" customWidth="1"/>
    <col min="5126" max="5128" width="10.85546875" style="255" customWidth="1"/>
    <col min="5129" max="5129" width="12.140625" style="255" customWidth="1"/>
    <col min="5130" max="5130" width="12.7109375" style="255" customWidth="1"/>
    <col min="5131" max="5131" width="12.140625" style="255" customWidth="1"/>
    <col min="5132" max="5132" width="12.42578125" style="255" customWidth="1"/>
    <col min="5133" max="5133" width="11.42578125" style="255" customWidth="1"/>
    <col min="5134" max="5134" width="13.28515625" style="255" customWidth="1"/>
    <col min="5135" max="5135" width="12.42578125" style="255" customWidth="1"/>
    <col min="5136" max="5136" width="12.28515625" style="255" customWidth="1"/>
    <col min="5137" max="5376" width="7.85546875" style="255"/>
    <col min="5377" max="5377" width="11.85546875" style="255" customWidth="1"/>
    <col min="5378" max="5378" width="11.7109375" style="255" customWidth="1"/>
    <col min="5379" max="5379" width="13.7109375" style="255" customWidth="1"/>
    <col min="5380" max="5380" width="41.5703125" style="255" customWidth="1"/>
    <col min="5381" max="5381" width="10.5703125" style="255" customWidth="1"/>
    <col min="5382" max="5384" width="10.85546875" style="255" customWidth="1"/>
    <col min="5385" max="5385" width="12.140625" style="255" customWidth="1"/>
    <col min="5386" max="5386" width="12.7109375" style="255" customWidth="1"/>
    <col min="5387" max="5387" width="12.140625" style="255" customWidth="1"/>
    <col min="5388" max="5388" width="12.42578125" style="255" customWidth="1"/>
    <col min="5389" max="5389" width="11.42578125" style="255" customWidth="1"/>
    <col min="5390" max="5390" width="13.28515625" style="255" customWidth="1"/>
    <col min="5391" max="5391" width="12.42578125" style="255" customWidth="1"/>
    <col min="5392" max="5392" width="12.28515625" style="255" customWidth="1"/>
    <col min="5393" max="5632" width="7.85546875" style="255"/>
    <col min="5633" max="5633" width="11.85546875" style="255" customWidth="1"/>
    <col min="5634" max="5634" width="11.7109375" style="255" customWidth="1"/>
    <col min="5635" max="5635" width="13.7109375" style="255" customWidth="1"/>
    <col min="5636" max="5636" width="41.5703125" style="255" customWidth="1"/>
    <col min="5637" max="5637" width="10.5703125" style="255" customWidth="1"/>
    <col min="5638" max="5640" width="10.85546875" style="255" customWidth="1"/>
    <col min="5641" max="5641" width="12.140625" style="255" customWidth="1"/>
    <col min="5642" max="5642" width="12.7109375" style="255" customWidth="1"/>
    <col min="5643" max="5643" width="12.140625" style="255" customWidth="1"/>
    <col min="5644" max="5644" width="12.42578125" style="255" customWidth="1"/>
    <col min="5645" max="5645" width="11.42578125" style="255" customWidth="1"/>
    <col min="5646" max="5646" width="13.28515625" style="255" customWidth="1"/>
    <col min="5647" max="5647" width="12.42578125" style="255" customWidth="1"/>
    <col min="5648" max="5648" width="12.28515625" style="255" customWidth="1"/>
    <col min="5649" max="5888" width="7.85546875" style="255"/>
    <col min="5889" max="5889" width="11.85546875" style="255" customWidth="1"/>
    <col min="5890" max="5890" width="11.7109375" style="255" customWidth="1"/>
    <col min="5891" max="5891" width="13.7109375" style="255" customWidth="1"/>
    <col min="5892" max="5892" width="41.5703125" style="255" customWidth="1"/>
    <col min="5893" max="5893" width="10.5703125" style="255" customWidth="1"/>
    <col min="5894" max="5896" width="10.85546875" style="255" customWidth="1"/>
    <col min="5897" max="5897" width="12.140625" style="255" customWidth="1"/>
    <col min="5898" max="5898" width="12.7109375" style="255" customWidth="1"/>
    <col min="5899" max="5899" width="12.140625" style="255" customWidth="1"/>
    <col min="5900" max="5900" width="12.42578125" style="255" customWidth="1"/>
    <col min="5901" max="5901" width="11.42578125" style="255" customWidth="1"/>
    <col min="5902" max="5902" width="13.28515625" style="255" customWidth="1"/>
    <col min="5903" max="5903" width="12.42578125" style="255" customWidth="1"/>
    <col min="5904" max="5904" width="12.28515625" style="255" customWidth="1"/>
    <col min="5905" max="6144" width="7.85546875" style="255"/>
    <col min="6145" max="6145" width="11.85546875" style="255" customWidth="1"/>
    <col min="6146" max="6146" width="11.7109375" style="255" customWidth="1"/>
    <col min="6147" max="6147" width="13.7109375" style="255" customWidth="1"/>
    <col min="6148" max="6148" width="41.5703125" style="255" customWidth="1"/>
    <col min="6149" max="6149" width="10.5703125" style="255" customWidth="1"/>
    <col min="6150" max="6152" width="10.85546875" style="255" customWidth="1"/>
    <col min="6153" max="6153" width="12.140625" style="255" customWidth="1"/>
    <col min="6154" max="6154" width="12.7109375" style="255" customWidth="1"/>
    <col min="6155" max="6155" width="12.140625" style="255" customWidth="1"/>
    <col min="6156" max="6156" width="12.42578125" style="255" customWidth="1"/>
    <col min="6157" max="6157" width="11.42578125" style="255" customWidth="1"/>
    <col min="6158" max="6158" width="13.28515625" style="255" customWidth="1"/>
    <col min="6159" max="6159" width="12.42578125" style="255" customWidth="1"/>
    <col min="6160" max="6160" width="12.28515625" style="255" customWidth="1"/>
    <col min="6161" max="6400" width="7.85546875" style="255"/>
    <col min="6401" max="6401" width="11.85546875" style="255" customWidth="1"/>
    <col min="6402" max="6402" width="11.7109375" style="255" customWidth="1"/>
    <col min="6403" max="6403" width="13.7109375" style="255" customWidth="1"/>
    <col min="6404" max="6404" width="41.5703125" style="255" customWidth="1"/>
    <col min="6405" max="6405" width="10.5703125" style="255" customWidth="1"/>
    <col min="6406" max="6408" width="10.85546875" style="255" customWidth="1"/>
    <col min="6409" max="6409" width="12.140625" style="255" customWidth="1"/>
    <col min="6410" max="6410" width="12.7109375" style="255" customWidth="1"/>
    <col min="6411" max="6411" width="12.140625" style="255" customWidth="1"/>
    <col min="6412" max="6412" width="12.42578125" style="255" customWidth="1"/>
    <col min="6413" max="6413" width="11.42578125" style="255" customWidth="1"/>
    <col min="6414" max="6414" width="13.28515625" style="255" customWidth="1"/>
    <col min="6415" max="6415" width="12.42578125" style="255" customWidth="1"/>
    <col min="6416" max="6416" width="12.28515625" style="255" customWidth="1"/>
    <col min="6417" max="6656" width="7.85546875" style="255"/>
    <col min="6657" max="6657" width="11.85546875" style="255" customWidth="1"/>
    <col min="6658" max="6658" width="11.7109375" style="255" customWidth="1"/>
    <col min="6659" max="6659" width="13.7109375" style="255" customWidth="1"/>
    <col min="6660" max="6660" width="41.5703125" style="255" customWidth="1"/>
    <col min="6661" max="6661" width="10.5703125" style="255" customWidth="1"/>
    <col min="6662" max="6664" width="10.85546875" style="255" customWidth="1"/>
    <col min="6665" max="6665" width="12.140625" style="255" customWidth="1"/>
    <col min="6666" max="6666" width="12.7109375" style="255" customWidth="1"/>
    <col min="6667" max="6667" width="12.140625" style="255" customWidth="1"/>
    <col min="6668" max="6668" width="12.42578125" style="255" customWidth="1"/>
    <col min="6669" max="6669" width="11.42578125" style="255" customWidth="1"/>
    <col min="6670" max="6670" width="13.28515625" style="255" customWidth="1"/>
    <col min="6671" max="6671" width="12.42578125" style="255" customWidth="1"/>
    <col min="6672" max="6672" width="12.28515625" style="255" customWidth="1"/>
    <col min="6673" max="6912" width="7.85546875" style="255"/>
    <col min="6913" max="6913" width="11.85546875" style="255" customWidth="1"/>
    <col min="6914" max="6914" width="11.7109375" style="255" customWidth="1"/>
    <col min="6915" max="6915" width="13.7109375" style="255" customWidth="1"/>
    <col min="6916" max="6916" width="41.5703125" style="255" customWidth="1"/>
    <col min="6917" max="6917" width="10.5703125" style="255" customWidth="1"/>
    <col min="6918" max="6920" width="10.85546875" style="255" customWidth="1"/>
    <col min="6921" max="6921" width="12.140625" style="255" customWidth="1"/>
    <col min="6922" max="6922" width="12.7109375" style="255" customWidth="1"/>
    <col min="6923" max="6923" width="12.140625" style="255" customWidth="1"/>
    <col min="6924" max="6924" width="12.42578125" style="255" customWidth="1"/>
    <col min="6925" max="6925" width="11.42578125" style="255" customWidth="1"/>
    <col min="6926" max="6926" width="13.28515625" style="255" customWidth="1"/>
    <col min="6927" max="6927" width="12.42578125" style="255" customWidth="1"/>
    <col min="6928" max="6928" width="12.28515625" style="255" customWidth="1"/>
    <col min="6929" max="7168" width="7.85546875" style="255"/>
    <col min="7169" max="7169" width="11.85546875" style="255" customWidth="1"/>
    <col min="7170" max="7170" width="11.7109375" style="255" customWidth="1"/>
    <col min="7171" max="7171" width="13.7109375" style="255" customWidth="1"/>
    <col min="7172" max="7172" width="41.5703125" style="255" customWidth="1"/>
    <col min="7173" max="7173" width="10.5703125" style="255" customWidth="1"/>
    <col min="7174" max="7176" width="10.85546875" style="255" customWidth="1"/>
    <col min="7177" max="7177" width="12.140625" style="255" customWidth="1"/>
    <col min="7178" max="7178" width="12.7109375" style="255" customWidth="1"/>
    <col min="7179" max="7179" width="12.140625" style="255" customWidth="1"/>
    <col min="7180" max="7180" width="12.42578125" style="255" customWidth="1"/>
    <col min="7181" max="7181" width="11.42578125" style="255" customWidth="1"/>
    <col min="7182" max="7182" width="13.28515625" style="255" customWidth="1"/>
    <col min="7183" max="7183" width="12.42578125" style="255" customWidth="1"/>
    <col min="7184" max="7184" width="12.28515625" style="255" customWidth="1"/>
    <col min="7185" max="7424" width="7.85546875" style="255"/>
    <col min="7425" max="7425" width="11.85546875" style="255" customWidth="1"/>
    <col min="7426" max="7426" width="11.7109375" style="255" customWidth="1"/>
    <col min="7427" max="7427" width="13.7109375" style="255" customWidth="1"/>
    <col min="7428" max="7428" width="41.5703125" style="255" customWidth="1"/>
    <col min="7429" max="7429" width="10.5703125" style="255" customWidth="1"/>
    <col min="7430" max="7432" width="10.85546875" style="255" customWidth="1"/>
    <col min="7433" max="7433" width="12.140625" style="255" customWidth="1"/>
    <col min="7434" max="7434" width="12.7109375" style="255" customWidth="1"/>
    <col min="7435" max="7435" width="12.140625" style="255" customWidth="1"/>
    <col min="7436" max="7436" width="12.42578125" style="255" customWidth="1"/>
    <col min="7437" max="7437" width="11.42578125" style="255" customWidth="1"/>
    <col min="7438" max="7438" width="13.28515625" style="255" customWidth="1"/>
    <col min="7439" max="7439" width="12.42578125" style="255" customWidth="1"/>
    <col min="7440" max="7440" width="12.28515625" style="255" customWidth="1"/>
    <col min="7441" max="7680" width="7.85546875" style="255"/>
    <col min="7681" max="7681" width="11.85546875" style="255" customWidth="1"/>
    <col min="7682" max="7682" width="11.7109375" style="255" customWidth="1"/>
    <col min="7683" max="7683" width="13.7109375" style="255" customWidth="1"/>
    <col min="7684" max="7684" width="41.5703125" style="255" customWidth="1"/>
    <col min="7685" max="7685" width="10.5703125" style="255" customWidth="1"/>
    <col min="7686" max="7688" width="10.85546875" style="255" customWidth="1"/>
    <col min="7689" max="7689" width="12.140625" style="255" customWidth="1"/>
    <col min="7690" max="7690" width="12.7109375" style="255" customWidth="1"/>
    <col min="7691" max="7691" width="12.140625" style="255" customWidth="1"/>
    <col min="7692" max="7692" width="12.42578125" style="255" customWidth="1"/>
    <col min="7693" max="7693" width="11.42578125" style="255" customWidth="1"/>
    <col min="7694" max="7694" width="13.28515625" style="255" customWidth="1"/>
    <col min="7695" max="7695" width="12.42578125" style="255" customWidth="1"/>
    <col min="7696" max="7696" width="12.28515625" style="255" customWidth="1"/>
    <col min="7697" max="7936" width="7.85546875" style="255"/>
    <col min="7937" max="7937" width="11.85546875" style="255" customWidth="1"/>
    <col min="7938" max="7938" width="11.7109375" style="255" customWidth="1"/>
    <col min="7939" max="7939" width="13.7109375" style="255" customWidth="1"/>
    <col min="7940" max="7940" width="41.5703125" style="255" customWidth="1"/>
    <col min="7941" max="7941" width="10.5703125" style="255" customWidth="1"/>
    <col min="7942" max="7944" width="10.85546875" style="255" customWidth="1"/>
    <col min="7945" max="7945" width="12.140625" style="255" customWidth="1"/>
    <col min="7946" max="7946" width="12.7109375" style="255" customWidth="1"/>
    <col min="7947" max="7947" width="12.140625" style="255" customWidth="1"/>
    <col min="7948" max="7948" width="12.42578125" style="255" customWidth="1"/>
    <col min="7949" max="7949" width="11.42578125" style="255" customWidth="1"/>
    <col min="7950" max="7950" width="13.28515625" style="255" customWidth="1"/>
    <col min="7951" max="7951" width="12.42578125" style="255" customWidth="1"/>
    <col min="7952" max="7952" width="12.28515625" style="255" customWidth="1"/>
    <col min="7953" max="8192" width="7.85546875" style="255"/>
    <col min="8193" max="8193" width="11.85546875" style="255" customWidth="1"/>
    <col min="8194" max="8194" width="11.7109375" style="255" customWidth="1"/>
    <col min="8195" max="8195" width="13.7109375" style="255" customWidth="1"/>
    <col min="8196" max="8196" width="41.5703125" style="255" customWidth="1"/>
    <col min="8197" max="8197" width="10.5703125" style="255" customWidth="1"/>
    <col min="8198" max="8200" width="10.85546875" style="255" customWidth="1"/>
    <col min="8201" max="8201" width="12.140625" style="255" customWidth="1"/>
    <col min="8202" max="8202" width="12.7109375" style="255" customWidth="1"/>
    <col min="8203" max="8203" width="12.140625" style="255" customWidth="1"/>
    <col min="8204" max="8204" width="12.42578125" style="255" customWidth="1"/>
    <col min="8205" max="8205" width="11.42578125" style="255" customWidth="1"/>
    <col min="8206" max="8206" width="13.28515625" style="255" customWidth="1"/>
    <col min="8207" max="8207" width="12.42578125" style="255" customWidth="1"/>
    <col min="8208" max="8208" width="12.28515625" style="255" customWidth="1"/>
    <col min="8209" max="8448" width="7.85546875" style="255"/>
    <col min="8449" max="8449" width="11.85546875" style="255" customWidth="1"/>
    <col min="8450" max="8450" width="11.7109375" style="255" customWidth="1"/>
    <col min="8451" max="8451" width="13.7109375" style="255" customWidth="1"/>
    <col min="8452" max="8452" width="41.5703125" style="255" customWidth="1"/>
    <col min="8453" max="8453" width="10.5703125" style="255" customWidth="1"/>
    <col min="8454" max="8456" width="10.85546875" style="255" customWidth="1"/>
    <col min="8457" max="8457" width="12.140625" style="255" customWidth="1"/>
    <col min="8458" max="8458" width="12.7109375" style="255" customWidth="1"/>
    <col min="8459" max="8459" width="12.140625" style="255" customWidth="1"/>
    <col min="8460" max="8460" width="12.42578125" style="255" customWidth="1"/>
    <col min="8461" max="8461" width="11.42578125" style="255" customWidth="1"/>
    <col min="8462" max="8462" width="13.28515625" style="255" customWidth="1"/>
    <col min="8463" max="8463" width="12.42578125" style="255" customWidth="1"/>
    <col min="8464" max="8464" width="12.28515625" style="255" customWidth="1"/>
    <col min="8465" max="8704" width="7.85546875" style="255"/>
    <col min="8705" max="8705" width="11.85546875" style="255" customWidth="1"/>
    <col min="8706" max="8706" width="11.7109375" style="255" customWidth="1"/>
    <col min="8707" max="8707" width="13.7109375" style="255" customWidth="1"/>
    <col min="8708" max="8708" width="41.5703125" style="255" customWidth="1"/>
    <col min="8709" max="8709" width="10.5703125" style="255" customWidth="1"/>
    <col min="8710" max="8712" width="10.85546875" style="255" customWidth="1"/>
    <col min="8713" max="8713" width="12.140625" style="255" customWidth="1"/>
    <col min="8714" max="8714" width="12.7109375" style="255" customWidth="1"/>
    <col min="8715" max="8715" width="12.140625" style="255" customWidth="1"/>
    <col min="8716" max="8716" width="12.42578125" style="255" customWidth="1"/>
    <col min="8717" max="8717" width="11.42578125" style="255" customWidth="1"/>
    <col min="8718" max="8718" width="13.28515625" style="255" customWidth="1"/>
    <col min="8719" max="8719" width="12.42578125" style="255" customWidth="1"/>
    <col min="8720" max="8720" width="12.28515625" style="255" customWidth="1"/>
    <col min="8721" max="8960" width="7.85546875" style="255"/>
    <col min="8961" max="8961" width="11.85546875" style="255" customWidth="1"/>
    <col min="8962" max="8962" width="11.7109375" style="255" customWidth="1"/>
    <col min="8963" max="8963" width="13.7109375" style="255" customWidth="1"/>
    <col min="8964" max="8964" width="41.5703125" style="255" customWidth="1"/>
    <col min="8965" max="8965" width="10.5703125" style="255" customWidth="1"/>
    <col min="8966" max="8968" width="10.85546875" style="255" customWidth="1"/>
    <col min="8969" max="8969" width="12.140625" style="255" customWidth="1"/>
    <col min="8970" max="8970" width="12.7109375" style="255" customWidth="1"/>
    <col min="8971" max="8971" width="12.140625" style="255" customWidth="1"/>
    <col min="8972" max="8972" width="12.42578125" style="255" customWidth="1"/>
    <col min="8973" max="8973" width="11.42578125" style="255" customWidth="1"/>
    <col min="8974" max="8974" width="13.28515625" style="255" customWidth="1"/>
    <col min="8975" max="8975" width="12.42578125" style="255" customWidth="1"/>
    <col min="8976" max="8976" width="12.28515625" style="255" customWidth="1"/>
    <col min="8977" max="9216" width="7.85546875" style="255"/>
    <col min="9217" max="9217" width="11.85546875" style="255" customWidth="1"/>
    <col min="9218" max="9218" width="11.7109375" style="255" customWidth="1"/>
    <col min="9219" max="9219" width="13.7109375" style="255" customWidth="1"/>
    <col min="9220" max="9220" width="41.5703125" style="255" customWidth="1"/>
    <col min="9221" max="9221" width="10.5703125" style="255" customWidth="1"/>
    <col min="9222" max="9224" width="10.85546875" style="255" customWidth="1"/>
    <col min="9225" max="9225" width="12.140625" style="255" customWidth="1"/>
    <col min="9226" max="9226" width="12.7109375" style="255" customWidth="1"/>
    <col min="9227" max="9227" width="12.140625" style="255" customWidth="1"/>
    <col min="9228" max="9228" width="12.42578125" style="255" customWidth="1"/>
    <col min="9229" max="9229" width="11.42578125" style="255" customWidth="1"/>
    <col min="9230" max="9230" width="13.28515625" style="255" customWidth="1"/>
    <col min="9231" max="9231" width="12.42578125" style="255" customWidth="1"/>
    <col min="9232" max="9232" width="12.28515625" style="255" customWidth="1"/>
    <col min="9233" max="9472" width="7.85546875" style="255"/>
    <col min="9473" max="9473" width="11.85546875" style="255" customWidth="1"/>
    <col min="9474" max="9474" width="11.7109375" style="255" customWidth="1"/>
    <col min="9475" max="9475" width="13.7109375" style="255" customWidth="1"/>
    <col min="9476" max="9476" width="41.5703125" style="255" customWidth="1"/>
    <col min="9477" max="9477" width="10.5703125" style="255" customWidth="1"/>
    <col min="9478" max="9480" width="10.85546875" style="255" customWidth="1"/>
    <col min="9481" max="9481" width="12.140625" style="255" customWidth="1"/>
    <col min="9482" max="9482" width="12.7109375" style="255" customWidth="1"/>
    <col min="9483" max="9483" width="12.140625" style="255" customWidth="1"/>
    <col min="9484" max="9484" width="12.42578125" style="255" customWidth="1"/>
    <col min="9485" max="9485" width="11.42578125" style="255" customWidth="1"/>
    <col min="9486" max="9486" width="13.28515625" style="255" customWidth="1"/>
    <col min="9487" max="9487" width="12.42578125" style="255" customWidth="1"/>
    <col min="9488" max="9488" width="12.28515625" style="255" customWidth="1"/>
    <col min="9489" max="9728" width="7.85546875" style="255"/>
    <col min="9729" max="9729" width="11.85546875" style="255" customWidth="1"/>
    <col min="9730" max="9730" width="11.7109375" style="255" customWidth="1"/>
    <col min="9731" max="9731" width="13.7109375" style="255" customWidth="1"/>
    <col min="9732" max="9732" width="41.5703125" style="255" customWidth="1"/>
    <col min="9733" max="9733" width="10.5703125" style="255" customWidth="1"/>
    <col min="9734" max="9736" width="10.85546875" style="255" customWidth="1"/>
    <col min="9737" max="9737" width="12.140625" style="255" customWidth="1"/>
    <col min="9738" max="9738" width="12.7109375" style="255" customWidth="1"/>
    <col min="9739" max="9739" width="12.140625" style="255" customWidth="1"/>
    <col min="9740" max="9740" width="12.42578125" style="255" customWidth="1"/>
    <col min="9741" max="9741" width="11.42578125" style="255" customWidth="1"/>
    <col min="9742" max="9742" width="13.28515625" style="255" customWidth="1"/>
    <col min="9743" max="9743" width="12.42578125" style="255" customWidth="1"/>
    <col min="9744" max="9744" width="12.28515625" style="255" customWidth="1"/>
    <col min="9745" max="9984" width="7.85546875" style="255"/>
    <col min="9985" max="9985" width="11.85546875" style="255" customWidth="1"/>
    <col min="9986" max="9986" width="11.7109375" style="255" customWidth="1"/>
    <col min="9987" max="9987" width="13.7109375" style="255" customWidth="1"/>
    <col min="9988" max="9988" width="41.5703125" style="255" customWidth="1"/>
    <col min="9989" max="9989" width="10.5703125" style="255" customWidth="1"/>
    <col min="9990" max="9992" width="10.85546875" style="255" customWidth="1"/>
    <col min="9993" max="9993" width="12.140625" style="255" customWidth="1"/>
    <col min="9994" max="9994" width="12.7109375" style="255" customWidth="1"/>
    <col min="9995" max="9995" width="12.140625" style="255" customWidth="1"/>
    <col min="9996" max="9996" width="12.42578125" style="255" customWidth="1"/>
    <col min="9997" max="9997" width="11.42578125" style="255" customWidth="1"/>
    <col min="9998" max="9998" width="13.28515625" style="255" customWidth="1"/>
    <col min="9999" max="9999" width="12.42578125" style="255" customWidth="1"/>
    <col min="10000" max="10000" width="12.28515625" style="255" customWidth="1"/>
    <col min="10001" max="10240" width="7.85546875" style="255"/>
    <col min="10241" max="10241" width="11.85546875" style="255" customWidth="1"/>
    <col min="10242" max="10242" width="11.7109375" style="255" customWidth="1"/>
    <col min="10243" max="10243" width="13.7109375" style="255" customWidth="1"/>
    <col min="10244" max="10244" width="41.5703125" style="255" customWidth="1"/>
    <col min="10245" max="10245" width="10.5703125" style="255" customWidth="1"/>
    <col min="10246" max="10248" width="10.85546875" style="255" customWidth="1"/>
    <col min="10249" max="10249" width="12.140625" style="255" customWidth="1"/>
    <col min="10250" max="10250" width="12.7109375" style="255" customWidth="1"/>
    <col min="10251" max="10251" width="12.140625" style="255" customWidth="1"/>
    <col min="10252" max="10252" width="12.42578125" style="255" customWidth="1"/>
    <col min="10253" max="10253" width="11.42578125" style="255" customWidth="1"/>
    <col min="10254" max="10254" width="13.28515625" style="255" customWidth="1"/>
    <col min="10255" max="10255" width="12.42578125" style="255" customWidth="1"/>
    <col min="10256" max="10256" width="12.28515625" style="255" customWidth="1"/>
    <col min="10257" max="10496" width="7.85546875" style="255"/>
    <col min="10497" max="10497" width="11.85546875" style="255" customWidth="1"/>
    <col min="10498" max="10498" width="11.7109375" style="255" customWidth="1"/>
    <col min="10499" max="10499" width="13.7109375" style="255" customWidth="1"/>
    <col min="10500" max="10500" width="41.5703125" style="255" customWidth="1"/>
    <col min="10501" max="10501" width="10.5703125" style="255" customWidth="1"/>
    <col min="10502" max="10504" width="10.85546875" style="255" customWidth="1"/>
    <col min="10505" max="10505" width="12.140625" style="255" customWidth="1"/>
    <col min="10506" max="10506" width="12.7109375" style="255" customWidth="1"/>
    <col min="10507" max="10507" width="12.140625" style="255" customWidth="1"/>
    <col min="10508" max="10508" width="12.42578125" style="255" customWidth="1"/>
    <col min="10509" max="10509" width="11.42578125" style="255" customWidth="1"/>
    <col min="10510" max="10510" width="13.28515625" style="255" customWidth="1"/>
    <col min="10511" max="10511" width="12.42578125" style="255" customWidth="1"/>
    <col min="10512" max="10512" width="12.28515625" style="255" customWidth="1"/>
    <col min="10513" max="10752" width="7.85546875" style="255"/>
    <col min="10753" max="10753" width="11.85546875" style="255" customWidth="1"/>
    <col min="10754" max="10754" width="11.7109375" style="255" customWidth="1"/>
    <col min="10755" max="10755" width="13.7109375" style="255" customWidth="1"/>
    <col min="10756" max="10756" width="41.5703125" style="255" customWidth="1"/>
    <col min="10757" max="10757" width="10.5703125" style="255" customWidth="1"/>
    <col min="10758" max="10760" width="10.85546875" style="255" customWidth="1"/>
    <col min="10761" max="10761" width="12.140625" style="255" customWidth="1"/>
    <col min="10762" max="10762" width="12.7109375" style="255" customWidth="1"/>
    <col min="10763" max="10763" width="12.140625" style="255" customWidth="1"/>
    <col min="10764" max="10764" width="12.42578125" style="255" customWidth="1"/>
    <col min="10765" max="10765" width="11.42578125" style="255" customWidth="1"/>
    <col min="10766" max="10766" width="13.28515625" style="255" customWidth="1"/>
    <col min="10767" max="10767" width="12.42578125" style="255" customWidth="1"/>
    <col min="10768" max="10768" width="12.28515625" style="255" customWidth="1"/>
    <col min="10769" max="11008" width="7.85546875" style="255"/>
    <col min="11009" max="11009" width="11.85546875" style="255" customWidth="1"/>
    <col min="11010" max="11010" width="11.7109375" style="255" customWidth="1"/>
    <col min="11011" max="11011" width="13.7109375" style="255" customWidth="1"/>
    <col min="11012" max="11012" width="41.5703125" style="255" customWidth="1"/>
    <col min="11013" max="11013" width="10.5703125" style="255" customWidth="1"/>
    <col min="11014" max="11016" width="10.85546875" style="255" customWidth="1"/>
    <col min="11017" max="11017" width="12.140625" style="255" customWidth="1"/>
    <col min="11018" max="11018" width="12.7109375" style="255" customWidth="1"/>
    <col min="11019" max="11019" width="12.140625" style="255" customWidth="1"/>
    <col min="11020" max="11020" width="12.42578125" style="255" customWidth="1"/>
    <col min="11021" max="11021" width="11.42578125" style="255" customWidth="1"/>
    <col min="11022" max="11022" width="13.28515625" style="255" customWidth="1"/>
    <col min="11023" max="11023" width="12.42578125" style="255" customWidth="1"/>
    <col min="11024" max="11024" width="12.28515625" style="255" customWidth="1"/>
    <col min="11025" max="11264" width="7.85546875" style="255"/>
    <col min="11265" max="11265" width="11.85546875" style="255" customWidth="1"/>
    <col min="11266" max="11266" width="11.7109375" style="255" customWidth="1"/>
    <col min="11267" max="11267" width="13.7109375" style="255" customWidth="1"/>
    <col min="11268" max="11268" width="41.5703125" style="255" customWidth="1"/>
    <col min="11269" max="11269" width="10.5703125" style="255" customWidth="1"/>
    <col min="11270" max="11272" width="10.85546875" style="255" customWidth="1"/>
    <col min="11273" max="11273" width="12.140625" style="255" customWidth="1"/>
    <col min="11274" max="11274" width="12.7109375" style="255" customWidth="1"/>
    <col min="11275" max="11275" width="12.140625" style="255" customWidth="1"/>
    <col min="11276" max="11276" width="12.42578125" style="255" customWidth="1"/>
    <col min="11277" max="11277" width="11.42578125" style="255" customWidth="1"/>
    <col min="11278" max="11278" width="13.28515625" style="255" customWidth="1"/>
    <col min="11279" max="11279" width="12.42578125" style="255" customWidth="1"/>
    <col min="11280" max="11280" width="12.28515625" style="255" customWidth="1"/>
    <col min="11281" max="11520" width="7.85546875" style="255"/>
    <col min="11521" max="11521" width="11.85546875" style="255" customWidth="1"/>
    <col min="11522" max="11522" width="11.7109375" style="255" customWidth="1"/>
    <col min="11523" max="11523" width="13.7109375" style="255" customWidth="1"/>
    <col min="11524" max="11524" width="41.5703125" style="255" customWidth="1"/>
    <col min="11525" max="11525" width="10.5703125" style="255" customWidth="1"/>
    <col min="11526" max="11528" width="10.85546875" style="255" customWidth="1"/>
    <col min="11529" max="11529" width="12.140625" style="255" customWidth="1"/>
    <col min="11530" max="11530" width="12.7109375" style="255" customWidth="1"/>
    <col min="11531" max="11531" width="12.140625" style="255" customWidth="1"/>
    <col min="11532" max="11532" width="12.42578125" style="255" customWidth="1"/>
    <col min="11533" max="11533" width="11.42578125" style="255" customWidth="1"/>
    <col min="11534" max="11534" width="13.28515625" style="255" customWidth="1"/>
    <col min="11535" max="11535" width="12.42578125" style="255" customWidth="1"/>
    <col min="11536" max="11536" width="12.28515625" style="255" customWidth="1"/>
    <col min="11537" max="11776" width="7.85546875" style="255"/>
    <col min="11777" max="11777" width="11.85546875" style="255" customWidth="1"/>
    <col min="11778" max="11778" width="11.7109375" style="255" customWidth="1"/>
    <col min="11779" max="11779" width="13.7109375" style="255" customWidth="1"/>
    <col min="11780" max="11780" width="41.5703125" style="255" customWidth="1"/>
    <col min="11781" max="11781" width="10.5703125" style="255" customWidth="1"/>
    <col min="11782" max="11784" width="10.85546875" style="255" customWidth="1"/>
    <col min="11785" max="11785" width="12.140625" style="255" customWidth="1"/>
    <col min="11786" max="11786" width="12.7109375" style="255" customWidth="1"/>
    <col min="11787" max="11787" width="12.140625" style="255" customWidth="1"/>
    <col min="11788" max="11788" width="12.42578125" style="255" customWidth="1"/>
    <col min="11789" max="11789" width="11.42578125" style="255" customWidth="1"/>
    <col min="11790" max="11790" width="13.28515625" style="255" customWidth="1"/>
    <col min="11791" max="11791" width="12.42578125" style="255" customWidth="1"/>
    <col min="11792" max="11792" width="12.28515625" style="255" customWidth="1"/>
    <col min="11793" max="12032" width="7.85546875" style="255"/>
    <col min="12033" max="12033" width="11.85546875" style="255" customWidth="1"/>
    <col min="12034" max="12034" width="11.7109375" style="255" customWidth="1"/>
    <col min="12035" max="12035" width="13.7109375" style="255" customWidth="1"/>
    <col min="12036" max="12036" width="41.5703125" style="255" customWidth="1"/>
    <col min="12037" max="12037" width="10.5703125" style="255" customWidth="1"/>
    <col min="12038" max="12040" width="10.85546875" style="255" customWidth="1"/>
    <col min="12041" max="12041" width="12.140625" style="255" customWidth="1"/>
    <col min="12042" max="12042" width="12.7109375" style="255" customWidth="1"/>
    <col min="12043" max="12043" width="12.140625" style="255" customWidth="1"/>
    <col min="12044" max="12044" width="12.42578125" style="255" customWidth="1"/>
    <col min="12045" max="12045" width="11.42578125" style="255" customWidth="1"/>
    <col min="12046" max="12046" width="13.28515625" style="255" customWidth="1"/>
    <col min="12047" max="12047" width="12.42578125" style="255" customWidth="1"/>
    <col min="12048" max="12048" width="12.28515625" style="255" customWidth="1"/>
    <col min="12049" max="12288" width="7.85546875" style="255"/>
    <col min="12289" max="12289" width="11.85546875" style="255" customWidth="1"/>
    <col min="12290" max="12290" width="11.7109375" style="255" customWidth="1"/>
    <col min="12291" max="12291" width="13.7109375" style="255" customWidth="1"/>
    <col min="12292" max="12292" width="41.5703125" style="255" customWidth="1"/>
    <col min="12293" max="12293" width="10.5703125" style="255" customWidth="1"/>
    <col min="12294" max="12296" width="10.85546875" style="255" customWidth="1"/>
    <col min="12297" max="12297" width="12.140625" style="255" customWidth="1"/>
    <col min="12298" max="12298" width="12.7109375" style="255" customWidth="1"/>
    <col min="12299" max="12299" width="12.140625" style="255" customWidth="1"/>
    <col min="12300" max="12300" width="12.42578125" style="255" customWidth="1"/>
    <col min="12301" max="12301" width="11.42578125" style="255" customWidth="1"/>
    <col min="12302" max="12302" width="13.28515625" style="255" customWidth="1"/>
    <col min="12303" max="12303" width="12.42578125" style="255" customWidth="1"/>
    <col min="12304" max="12304" width="12.28515625" style="255" customWidth="1"/>
    <col min="12305" max="12544" width="7.85546875" style="255"/>
    <col min="12545" max="12545" width="11.85546875" style="255" customWidth="1"/>
    <col min="12546" max="12546" width="11.7109375" style="255" customWidth="1"/>
    <col min="12547" max="12547" width="13.7109375" style="255" customWidth="1"/>
    <col min="12548" max="12548" width="41.5703125" style="255" customWidth="1"/>
    <col min="12549" max="12549" width="10.5703125" style="255" customWidth="1"/>
    <col min="12550" max="12552" width="10.85546875" style="255" customWidth="1"/>
    <col min="12553" max="12553" width="12.140625" style="255" customWidth="1"/>
    <col min="12554" max="12554" width="12.7109375" style="255" customWidth="1"/>
    <col min="12555" max="12555" width="12.140625" style="255" customWidth="1"/>
    <col min="12556" max="12556" width="12.42578125" style="255" customWidth="1"/>
    <col min="12557" max="12557" width="11.42578125" style="255" customWidth="1"/>
    <col min="12558" max="12558" width="13.28515625" style="255" customWidth="1"/>
    <col min="12559" max="12559" width="12.42578125" style="255" customWidth="1"/>
    <col min="12560" max="12560" width="12.28515625" style="255" customWidth="1"/>
    <col min="12561" max="12800" width="7.85546875" style="255"/>
    <col min="12801" max="12801" width="11.85546875" style="255" customWidth="1"/>
    <col min="12802" max="12802" width="11.7109375" style="255" customWidth="1"/>
    <col min="12803" max="12803" width="13.7109375" style="255" customWidth="1"/>
    <col min="12804" max="12804" width="41.5703125" style="255" customWidth="1"/>
    <col min="12805" max="12805" width="10.5703125" style="255" customWidth="1"/>
    <col min="12806" max="12808" width="10.85546875" style="255" customWidth="1"/>
    <col min="12809" max="12809" width="12.140625" style="255" customWidth="1"/>
    <col min="12810" max="12810" width="12.7109375" style="255" customWidth="1"/>
    <col min="12811" max="12811" width="12.140625" style="255" customWidth="1"/>
    <col min="12812" max="12812" width="12.42578125" style="255" customWidth="1"/>
    <col min="12813" max="12813" width="11.42578125" style="255" customWidth="1"/>
    <col min="12814" max="12814" width="13.28515625" style="255" customWidth="1"/>
    <col min="12815" max="12815" width="12.42578125" style="255" customWidth="1"/>
    <col min="12816" max="12816" width="12.28515625" style="255" customWidth="1"/>
    <col min="12817" max="13056" width="7.85546875" style="255"/>
    <col min="13057" max="13057" width="11.85546875" style="255" customWidth="1"/>
    <col min="13058" max="13058" width="11.7109375" style="255" customWidth="1"/>
    <col min="13059" max="13059" width="13.7109375" style="255" customWidth="1"/>
    <col min="13060" max="13060" width="41.5703125" style="255" customWidth="1"/>
    <col min="13061" max="13061" width="10.5703125" style="255" customWidth="1"/>
    <col min="13062" max="13064" width="10.85546875" style="255" customWidth="1"/>
    <col min="13065" max="13065" width="12.140625" style="255" customWidth="1"/>
    <col min="13066" max="13066" width="12.7109375" style="255" customWidth="1"/>
    <col min="13067" max="13067" width="12.140625" style="255" customWidth="1"/>
    <col min="13068" max="13068" width="12.42578125" style="255" customWidth="1"/>
    <col min="13069" max="13069" width="11.42578125" style="255" customWidth="1"/>
    <col min="13070" max="13070" width="13.28515625" style="255" customWidth="1"/>
    <col min="13071" max="13071" width="12.42578125" style="255" customWidth="1"/>
    <col min="13072" max="13072" width="12.28515625" style="255" customWidth="1"/>
    <col min="13073" max="13312" width="7.85546875" style="255"/>
    <col min="13313" max="13313" width="11.85546875" style="255" customWidth="1"/>
    <col min="13314" max="13314" width="11.7109375" style="255" customWidth="1"/>
    <col min="13315" max="13315" width="13.7109375" style="255" customWidth="1"/>
    <col min="13316" max="13316" width="41.5703125" style="255" customWidth="1"/>
    <col min="13317" max="13317" width="10.5703125" style="255" customWidth="1"/>
    <col min="13318" max="13320" width="10.85546875" style="255" customWidth="1"/>
    <col min="13321" max="13321" width="12.140625" style="255" customWidth="1"/>
    <col min="13322" max="13322" width="12.7109375" style="255" customWidth="1"/>
    <col min="13323" max="13323" width="12.140625" style="255" customWidth="1"/>
    <col min="13324" max="13324" width="12.42578125" style="255" customWidth="1"/>
    <col min="13325" max="13325" width="11.42578125" style="255" customWidth="1"/>
    <col min="13326" max="13326" width="13.28515625" style="255" customWidth="1"/>
    <col min="13327" max="13327" width="12.42578125" style="255" customWidth="1"/>
    <col min="13328" max="13328" width="12.28515625" style="255" customWidth="1"/>
    <col min="13329" max="13568" width="7.85546875" style="255"/>
    <col min="13569" max="13569" width="11.85546875" style="255" customWidth="1"/>
    <col min="13570" max="13570" width="11.7109375" style="255" customWidth="1"/>
    <col min="13571" max="13571" width="13.7109375" style="255" customWidth="1"/>
    <col min="13572" max="13572" width="41.5703125" style="255" customWidth="1"/>
    <col min="13573" max="13573" width="10.5703125" style="255" customWidth="1"/>
    <col min="13574" max="13576" width="10.85546875" style="255" customWidth="1"/>
    <col min="13577" max="13577" width="12.140625" style="255" customWidth="1"/>
    <col min="13578" max="13578" width="12.7109375" style="255" customWidth="1"/>
    <col min="13579" max="13579" width="12.140625" style="255" customWidth="1"/>
    <col min="13580" max="13580" width="12.42578125" style="255" customWidth="1"/>
    <col min="13581" max="13581" width="11.42578125" style="255" customWidth="1"/>
    <col min="13582" max="13582" width="13.28515625" style="255" customWidth="1"/>
    <col min="13583" max="13583" width="12.42578125" style="255" customWidth="1"/>
    <col min="13584" max="13584" width="12.28515625" style="255" customWidth="1"/>
    <col min="13585" max="13824" width="7.85546875" style="255"/>
    <col min="13825" max="13825" width="11.85546875" style="255" customWidth="1"/>
    <col min="13826" max="13826" width="11.7109375" style="255" customWidth="1"/>
    <col min="13827" max="13827" width="13.7109375" style="255" customWidth="1"/>
    <col min="13828" max="13828" width="41.5703125" style="255" customWidth="1"/>
    <col min="13829" max="13829" width="10.5703125" style="255" customWidth="1"/>
    <col min="13830" max="13832" width="10.85546875" style="255" customWidth="1"/>
    <col min="13833" max="13833" width="12.140625" style="255" customWidth="1"/>
    <col min="13834" max="13834" width="12.7109375" style="255" customWidth="1"/>
    <col min="13835" max="13835" width="12.140625" style="255" customWidth="1"/>
    <col min="13836" max="13836" width="12.42578125" style="255" customWidth="1"/>
    <col min="13837" max="13837" width="11.42578125" style="255" customWidth="1"/>
    <col min="13838" max="13838" width="13.28515625" style="255" customWidth="1"/>
    <col min="13839" max="13839" width="12.42578125" style="255" customWidth="1"/>
    <col min="13840" max="13840" width="12.28515625" style="255" customWidth="1"/>
    <col min="13841" max="14080" width="7.85546875" style="255"/>
    <col min="14081" max="14081" width="11.85546875" style="255" customWidth="1"/>
    <col min="14082" max="14082" width="11.7109375" style="255" customWidth="1"/>
    <col min="14083" max="14083" width="13.7109375" style="255" customWidth="1"/>
    <col min="14084" max="14084" width="41.5703125" style="255" customWidth="1"/>
    <col min="14085" max="14085" width="10.5703125" style="255" customWidth="1"/>
    <col min="14086" max="14088" width="10.85546875" style="255" customWidth="1"/>
    <col min="14089" max="14089" width="12.140625" style="255" customWidth="1"/>
    <col min="14090" max="14090" width="12.7109375" style="255" customWidth="1"/>
    <col min="14091" max="14091" width="12.140625" style="255" customWidth="1"/>
    <col min="14092" max="14092" width="12.42578125" style="255" customWidth="1"/>
    <col min="14093" max="14093" width="11.42578125" style="255" customWidth="1"/>
    <col min="14094" max="14094" width="13.28515625" style="255" customWidth="1"/>
    <col min="14095" max="14095" width="12.42578125" style="255" customWidth="1"/>
    <col min="14096" max="14096" width="12.28515625" style="255" customWidth="1"/>
    <col min="14097" max="14336" width="7.85546875" style="255"/>
    <col min="14337" max="14337" width="11.85546875" style="255" customWidth="1"/>
    <col min="14338" max="14338" width="11.7109375" style="255" customWidth="1"/>
    <col min="14339" max="14339" width="13.7109375" style="255" customWidth="1"/>
    <col min="14340" max="14340" width="41.5703125" style="255" customWidth="1"/>
    <col min="14341" max="14341" width="10.5703125" style="255" customWidth="1"/>
    <col min="14342" max="14344" width="10.85546875" style="255" customWidth="1"/>
    <col min="14345" max="14345" width="12.140625" style="255" customWidth="1"/>
    <col min="14346" max="14346" width="12.7109375" style="255" customWidth="1"/>
    <col min="14347" max="14347" width="12.140625" style="255" customWidth="1"/>
    <col min="14348" max="14348" width="12.42578125" style="255" customWidth="1"/>
    <col min="14349" max="14349" width="11.42578125" style="255" customWidth="1"/>
    <col min="14350" max="14350" width="13.28515625" style="255" customWidth="1"/>
    <col min="14351" max="14351" width="12.42578125" style="255" customWidth="1"/>
    <col min="14352" max="14352" width="12.28515625" style="255" customWidth="1"/>
    <col min="14353" max="14592" width="7.85546875" style="255"/>
    <col min="14593" max="14593" width="11.85546875" style="255" customWidth="1"/>
    <col min="14594" max="14594" width="11.7109375" style="255" customWidth="1"/>
    <col min="14595" max="14595" width="13.7109375" style="255" customWidth="1"/>
    <col min="14596" max="14596" width="41.5703125" style="255" customWidth="1"/>
    <col min="14597" max="14597" width="10.5703125" style="255" customWidth="1"/>
    <col min="14598" max="14600" width="10.85546875" style="255" customWidth="1"/>
    <col min="14601" max="14601" width="12.140625" style="255" customWidth="1"/>
    <col min="14602" max="14602" width="12.7109375" style="255" customWidth="1"/>
    <col min="14603" max="14603" width="12.140625" style="255" customWidth="1"/>
    <col min="14604" max="14604" width="12.42578125" style="255" customWidth="1"/>
    <col min="14605" max="14605" width="11.42578125" style="255" customWidth="1"/>
    <col min="14606" max="14606" width="13.28515625" style="255" customWidth="1"/>
    <col min="14607" max="14607" width="12.42578125" style="255" customWidth="1"/>
    <col min="14608" max="14608" width="12.28515625" style="255" customWidth="1"/>
    <col min="14609" max="14848" width="7.85546875" style="255"/>
    <col min="14849" max="14849" width="11.85546875" style="255" customWidth="1"/>
    <col min="14850" max="14850" width="11.7109375" style="255" customWidth="1"/>
    <col min="14851" max="14851" width="13.7109375" style="255" customWidth="1"/>
    <col min="14852" max="14852" width="41.5703125" style="255" customWidth="1"/>
    <col min="14853" max="14853" width="10.5703125" style="255" customWidth="1"/>
    <col min="14854" max="14856" width="10.85546875" style="255" customWidth="1"/>
    <col min="14857" max="14857" width="12.140625" style="255" customWidth="1"/>
    <col min="14858" max="14858" width="12.7109375" style="255" customWidth="1"/>
    <col min="14859" max="14859" width="12.140625" style="255" customWidth="1"/>
    <col min="14860" max="14860" width="12.42578125" style="255" customWidth="1"/>
    <col min="14861" max="14861" width="11.42578125" style="255" customWidth="1"/>
    <col min="14862" max="14862" width="13.28515625" style="255" customWidth="1"/>
    <col min="14863" max="14863" width="12.42578125" style="255" customWidth="1"/>
    <col min="14864" max="14864" width="12.28515625" style="255" customWidth="1"/>
    <col min="14865" max="15104" width="7.85546875" style="255"/>
    <col min="15105" max="15105" width="11.85546875" style="255" customWidth="1"/>
    <col min="15106" max="15106" width="11.7109375" style="255" customWidth="1"/>
    <col min="15107" max="15107" width="13.7109375" style="255" customWidth="1"/>
    <col min="15108" max="15108" width="41.5703125" style="255" customWidth="1"/>
    <col min="15109" max="15109" width="10.5703125" style="255" customWidth="1"/>
    <col min="15110" max="15112" width="10.85546875" style="255" customWidth="1"/>
    <col min="15113" max="15113" width="12.140625" style="255" customWidth="1"/>
    <col min="15114" max="15114" width="12.7109375" style="255" customWidth="1"/>
    <col min="15115" max="15115" width="12.140625" style="255" customWidth="1"/>
    <col min="15116" max="15116" width="12.42578125" style="255" customWidth="1"/>
    <col min="15117" max="15117" width="11.42578125" style="255" customWidth="1"/>
    <col min="15118" max="15118" width="13.28515625" style="255" customWidth="1"/>
    <col min="15119" max="15119" width="12.42578125" style="255" customWidth="1"/>
    <col min="15120" max="15120" width="12.28515625" style="255" customWidth="1"/>
    <col min="15121" max="15360" width="7.85546875" style="255"/>
    <col min="15361" max="15361" width="11.85546875" style="255" customWidth="1"/>
    <col min="15362" max="15362" width="11.7109375" style="255" customWidth="1"/>
    <col min="15363" max="15363" width="13.7109375" style="255" customWidth="1"/>
    <col min="15364" max="15364" width="41.5703125" style="255" customWidth="1"/>
    <col min="15365" max="15365" width="10.5703125" style="255" customWidth="1"/>
    <col min="15366" max="15368" width="10.85546875" style="255" customWidth="1"/>
    <col min="15369" max="15369" width="12.140625" style="255" customWidth="1"/>
    <col min="15370" max="15370" width="12.7109375" style="255" customWidth="1"/>
    <col min="15371" max="15371" width="12.140625" style="255" customWidth="1"/>
    <col min="15372" max="15372" width="12.42578125" style="255" customWidth="1"/>
    <col min="15373" max="15373" width="11.42578125" style="255" customWidth="1"/>
    <col min="15374" max="15374" width="13.28515625" style="255" customWidth="1"/>
    <col min="15375" max="15375" width="12.42578125" style="255" customWidth="1"/>
    <col min="15376" max="15376" width="12.28515625" style="255" customWidth="1"/>
    <col min="15377" max="15616" width="7.85546875" style="255"/>
    <col min="15617" max="15617" width="11.85546875" style="255" customWidth="1"/>
    <col min="15618" max="15618" width="11.7109375" style="255" customWidth="1"/>
    <col min="15619" max="15619" width="13.7109375" style="255" customWidth="1"/>
    <col min="15620" max="15620" width="41.5703125" style="255" customWidth="1"/>
    <col min="15621" max="15621" width="10.5703125" style="255" customWidth="1"/>
    <col min="15622" max="15624" width="10.85546875" style="255" customWidth="1"/>
    <col min="15625" max="15625" width="12.140625" style="255" customWidth="1"/>
    <col min="15626" max="15626" width="12.7109375" style="255" customWidth="1"/>
    <col min="15627" max="15627" width="12.140625" style="255" customWidth="1"/>
    <col min="15628" max="15628" width="12.42578125" style="255" customWidth="1"/>
    <col min="15629" max="15629" width="11.42578125" style="255" customWidth="1"/>
    <col min="15630" max="15630" width="13.28515625" style="255" customWidth="1"/>
    <col min="15631" max="15631" width="12.42578125" style="255" customWidth="1"/>
    <col min="15632" max="15632" width="12.28515625" style="255" customWidth="1"/>
    <col min="15633" max="15872" width="7.85546875" style="255"/>
    <col min="15873" max="15873" width="11.85546875" style="255" customWidth="1"/>
    <col min="15874" max="15874" width="11.7109375" style="255" customWidth="1"/>
    <col min="15875" max="15875" width="13.7109375" style="255" customWidth="1"/>
    <col min="15876" max="15876" width="41.5703125" style="255" customWidth="1"/>
    <col min="15877" max="15877" width="10.5703125" style="255" customWidth="1"/>
    <col min="15878" max="15880" width="10.85546875" style="255" customWidth="1"/>
    <col min="15881" max="15881" width="12.140625" style="255" customWidth="1"/>
    <col min="15882" max="15882" width="12.7109375" style="255" customWidth="1"/>
    <col min="15883" max="15883" width="12.140625" style="255" customWidth="1"/>
    <col min="15884" max="15884" width="12.42578125" style="255" customWidth="1"/>
    <col min="15885" max="15885" width="11.42578125" style="255" customWidth="1"/>
    <col min="15886" max="15886" width="13.28515625" style="255" customWidth="1"/>
    <col min="15887" max="15887" width="12.42578125" style="255" customWidth="1"/>
    <col min="15888" max="15888" width="12.28515625" style="255" customWidth="1"/>
    <col min="15889" max="16128" width="7.85546875" style="255"/>
    <col min="16129" max="16129" width="11.85546875" style="255" customWidth="1"/>
    <col min="16130" max="16130" width="11.7109375" style="255" customWidth="1"/>
    <col min="16131" max="16131" width="13.7109375" style="255" customWidth="1"/>
    <col min="16132" max="16132" width="41.5703125" style="255" customWidth="1"/>
    <col min="16133" max="16133" width="10.5703125" style="255" customWidth="1"/>
    <col min="16134" max="16136" width="10.85546875" style="255" customWidth="1"/>
    <col min="16137" max="16137" width="12.140625" style="255" customWidth="1"/>
    <col min="16138" max="16138" width="12.7109375" style="255" customWidth="1"/>
    <col min="16139" max="16139" width="12.140625" style="255" customWidth="1"/>
    <col min="16140" max="16140" width="12.42578125" style="255" customWidth="1"/>
    <col min="16141" max="16141" width="11.42578125" style="255" customWidth="1"/>
    <col min="16142" max="16142" width="13.28515625" style="255" customWidth="1"/>
    <col min="16143" max="16143" width="12.42578125" style="255" customWidth="1"/>
    <col min="16144" max="16144" width="12.28515625" style="255" customWidth="1"/>
    <col min="16145" max="16384" width="7.85546875" style="255"/>
  </cols>
  <sheetData>
    <row r="1" spans="1:20" ht="71.25" customHeight="1" x14ac:dyDescent="0.2">
      <c r="A1" s="162"/>
      <c r="B1" s="162"/>
      <c r="C1" s="162"/>
      <c r="D1" s="430"/>
      <c r="E1" s="430"/>
      <c r="F1" s="430"/>
      <c r="G1" s="430"/>
      <c r="H1" s="430"/>
      <c r="I1" s="430"/>
      <c r="J1" s="430"/>
      <c r="K1" s="430"/>
      <c r="L1" s="611" t="s">
        <v>917</v>
      </c>
      <c r="M1" s="611"/>
      <c r="N1" s="611"/>
      <c r="O1" s="611"/>
      <c r="P1" s="611"/>
    </row>
    <row r="2" spans="1:20" ht="18.75" x14ac:dyDescent="0.2">
      <c r="A2" s="162"/>
      <c r="B2" s="162"/>
      <c r="C2" s="162"/>
      <c r="D2" s="612" t="s">
        <v>758</v>
      </c>
      <c r="E2" s="612"/>
      <c r="F2" s="612"/>
      <c r="G2" s="612"/>
      <c r="H2" s="612"/>
      <c r="I2" s="612"/>
      <c r="J2" s="612"/>
      <c r="K2" s="612"/>
      <c r="L2" s="612"/>
      <c r="M2" s="431"/>
      <c r="N2" s="431"/>
      <c r="O2" s="431"/>
      <c r="P2" s="431"/>
    </row>
    <row r="3" spans="1:20" ht="20.25" customHeight="1" x14ac:dyDescent="0.25">
      <c r="A3" s="162"/>
      <c r="B3" s="598">
        <v>16205100000</v>
      </c>
      <c r="C3" s="598"/>
      <c r="D3" s="434"/>
      <c r="E3" s="434"/>
      <c r="F3" s="434"/>
      <c r="G3" s="434"/>
      <c r="H3" s="434"/>
      <c r="I3" s="434"/>
      <c r="J3" s="434"/>
      <c r="K3" s="434"/>
      <c r="L3" s="434"/>
      <c r="M3" s="431"/>
      <c r="N3" s="431"/>
      <c r="O3" s="431"/>
      <c r="P3" s="431"/>
    </row>
    <row r="4" spans="1:20" ht="18.75" x14ac:dyDescent="0.3">
      <c r="A4" s="432"/>
      <c r="B4" s="599" t="s">
        <v>738</v>
      </c>
      <c r="C4" s="599"/>
      <c r="D4" s="433"/>
      <c r="E4" s="433"/>
      <c r="F4" s="433"/>
      <c r="G4" s="433"/>
      <c r="H4" s="433"/>
      <c r="I4" s="433"/>
      <c r="J4" s="433"/>
      <c r="K4" s="433"/>
      <c r="L4" s="433"/>
      <c r="M4" s="162"/>
      <c r="N4" s="162"/>
      <c r="O4" s="162"/>
      <c r="P4" s="462" t="s">
        <v>743</v>
      </c>
      <c r="Q4" s="430"/>
      <c r="R4" s="430"/>
      <c r="S4" s="430"/>
      <c r="T4" s="430"/>
    </row>
    <row r="5" spans="1:20" ht="18.75" hidden="1" x14ac:dyDescent="0.3">
      <c r="A5" s="432"/>
      <c r="B5" s="432"/>
      <c r="C5" s="263"/>
      <c r="D5" s="434"/>
      <c r="E5" s="434"/>
      <c r="F5" s="434"/>
      <c r="G5" s="434"/>
      <c r="H5" s="434"/>
      <c r="I5" s="434"/>
      <c r="J5" s="434"/>
      <c r="K5" s="434"/>
      <c r="L5" s="434"/>
      <c r="M5" s="162"/>
      <c r="N5" s="162"/>
      <c r="O5" s="162"/>
      <c r="P5" s="435" t="s">
        <v>278</v>
      </c>
      <c r="Q5" s="430"/>
      <c r="R5" s="430"/>
      <c r="S5" s="430"/>
      <c r="T5" s="430"/>
    </row>
    <row r="6" spans="1:20" ht="15.75" customHeight="1" x14ac:dyDescent="0.2">
      <c r="A6" s="613" t="s">
        <v>745</v>
      </c>
      <c r="B6" s="613" t="s">
        <v>746</v>
      </c>
      <c r="C6" s="613" t="s">
        <v>277</v>
      </c>
      <c r="D6" s="613" t="s">
        <v>747</v>
      </c>
      <c r="E6" s="616" t="s">
        <v>748</v>
      </c>
      <c r="F6" s="616"/>
      <c r="G6" s="616"/>
      <c r="H6" s="617"/>
      <c r="I6" s="618" t="s">
        <v>749</v>
      </c>
      <c r="J6" s="616"/>
      <c r="K6" s="616"/>
      <c r="L6" s="616"/>
      <c r="M6" s="619" t="s">
        <v>750</v>
      </c>
      <c r="N6" s="619"/>
      <c r="O6" s="619"/>
      <c r="P6" s="619"/>
      <c r="Q6" s="430"/>
      <c r="R6" s="430"/>
      <c r="S6" s="430"/>
      <c r="T6" s="430"/>
    </row>
    <row r="7" spans="1:20" ht="15.75" x14ac:dyDescent="0.2">
      <c r="A7" s="614"/>
      <c r="B7" s="614"/>
      <c r="C7" s="614"/>
      <c r="D7" s="614"/>
      <c r="E7" s="609" t="s">
        <v>751</v>
      </c>
      <c r="F7" s="607" t="s">
        <v>752</v>
      </c>
      <c r="G7" s="608"/>
      <c r="H7" s="602" t="s">
        <v>753</v>
      </c>
      <c r="I7" s="609" t="s">
        <v>751</v>
      </c>
      <c r="J7" s="607" t="s">
        <v>752</v>
      </c>
      <c r="K7" s="608"/>
      <c r="L7" s="602" t="s">
        <v>753</v>
      </c>
      <c r="M7" s="609" t="s">
        <v>751</v>
      </c>
      <c r="N7" s="600" t="s">
        <v>752</v>
      </c>
      <c r="O7" s="601"/>
      <c r="P7" s="602" t="s">
        <v>753</v>
      </c>
      <c r="Q7" s="430"/>
      <c r="R7" s="430"/>
      <c r="S7" s="430"/>
      <c r="T7" s="430"/>
    </row>
    <row r="8" spans="1:20" ht="94.5" customHeight="1" x14ac:dyDescent="0.2">
      <c r="A8" s="615"/>
      <c r="B8" s="615"/>
      <c r="C8" s="615"/>
      <c r="D8" s="615"/>
      <c r="E8" s="610"/>
      <c r="F8" s="478" t="s">
        <v>272</v>
      </c>
      <c r="G8" s="479" t="s">
        <v>754</v>
      </c>
      <c r="H8" s="603"/>
      <c r="I8" s="610"/>
      <c r="J8" s="478" t="s">
        <v>272</v>
      </c>
      <c r="K8" s="479" t="s">
        <v>754</v>
      </c>
      <c r="L8" s="603"/>
      <c r="M8" s="610"/>
      <c r="N8" s="478" t="s">
        <v>272</v>
      </c>
      <c r="O8" s="479" t="s">
        <v>754</v>
      </c>
      <c r="P8" s="603"/>
      <c r="Q8" s="430"/>
      <c r="R8" s="430"/>
      <c r="S8" s="430"/>
      <c r="T8" s="430"/>
    </row>
    <row r="9" spans="1:20" x14ac:dyDescent="0.2">
      <c r="A9" s="438">
        <v>1</v>
      </c>
      <c r="B9" s="438">
        <v>2</v>
      </c>
      <c r="C9" s="438">
        <v>3</v>
      </c>
      <c r="D9" s="439">
        <v>4</v>
      </c>
      <c r="E9" s="440">
        <v>5</v>
      </c>
      <c r="F9" s="436">
        <v>6</v>
      </c>
      <c r="G9" s="437">
        <v>7</v>
      </c>
      <c r="H9" s="441">
        <v>8</v>
      </c>
      <c r="I9" s="440">
        <v>9</v>
      </c>
      <c r="J9" s="436">
        <v>10</v>
      </c>
      <c r="K9" s="437">
        <v>11</v>
      </c>
      <c r="L9" s="441">
        <v>12</v>
      </c>
      <c r="M9" s="441">
        <v>13</v>
      </c>
      <c r="N9" s="436">
        <v>14</v>
      </c>
      <c r="O9" s="437">
        <v>15</v>
      </c>
      <c r="P9" s="441">
        <v>16</v>
      </c>
      <c r="Q9" s="430"/>
      <c r="R9" s="430"/>
      <c r="S9" s="430"/>
      <c r="T9" s="430"/>
    </row>
    <row r="10" spans="1:20" s="446" customFormat="1" ht="31.5" x14ac:dyDescent="0.2">
      <c r="A10" s="442">
        <v>3700000</v>
      </c>
      <c r="B10" s="443"/>
      <c r="C10" s="443"/>
      <c r="D10" s="444" t="s">
        <v>17</v>
      </c>
      <c r="E10" s="445">
        <f>E11</f>
        <v>0</v>
      </c>
      <c r="F10" s="445">
        <f>F11</f>
        <v>1036600</v>
      </c>
      <c r="G10" s="445">
        <f t="shared" ref="G10:P10" si="0">G11</f>
        <v>1036600</v>
      </c>
      <c r="H10" s="445">
        <f t="shared" si="0"/>
        <v>1036600</v>
      </c>
      <c r="I10" s="445">
        <f t="shared" si="0"/>
        <v>0</v>
      </c>
      <c r="J10" s="445">
        <f t="shared" si="0"/>
        <v>0</v>
      </c>
      <c r="K10" s="445">
        <f t="shared" si="0"/>
        <v>0</v>
      </c>
      <c r="L10" s="445">
        <f t="shared" si="0"/>
        <v>0</v>
      </c>
      <c r="M10" s="445">
        <f t="shared" si="0"/>
        <v>0</v>
      </c>
      <c r="N10" s="445">
        <f t="shared" si="0"/>
        <v>1036600</v>
      </c>
      <c r="O10" s="445">
        <f t="shared" si="0"/>
        <v>1036600</v>
      </c>
      <c r="P10" s="445">
        <f t="shared" si="0"/>
        <v>1036600</v>
      </c>
    </row>
    <row r="11" spans="1:20" ht="31.5" x14ac:dyDescent="0.2">
      <c r="A11" s="447">
        <v>3710000</v>
      </c>
      <c r="B11" s="448"/>
      <c r="C11" s="449"/>
      <c r="D11" s="450" t="s">
        <v>17</v>
      </c>
      <c r="E11" s="451">
        <f>E12+E13</f>
        <v>0</v>
      </c>
      <c r="F11" s="451">
        <f>F12+F13</f>
        <v>1036600</v>
      </c>
      <c r="G11" s="451">
        <f t="shared" ref="G11:P11" si="1">G12+G13</f>
        <v>1036600</v>
      </c>
      <c r="H11" s="451">
        <f t="shared" si="1"/>
        <v>1036600</v>
      </c>
      <c r="I11" s="451">
        <f t="shared" si="1"/>
        <v>0</v>
      </c>
      <c r="J11" s="451">
        <f t="shared" si="1"/>
        <v>0</v>
      </c>
      <c r="K11" s="451">
        <f t="shared" si="1"/>
        <v>0</v>
      </c>
      <c r="L11" s="451">
        <f t="shared" si="1"/>
        <v>0</v>
      </c>
      <c r="M11" s="451">
        <f t="shared" si="1"/>
        <v>0</v>
      </c>
      <c r="N11" s="451">
        <f t="shared" si="1"/>
        <v>1036600</v>
      </c>
      <c r="O11" s="451">
        <f t="shared" si="1"/>
        <v>1036600</v>
      </c>
      <c r="P11" s="451">
        <f t="shared" si="1"/>
        <v>1036600</v>
      </c>
    </row>
    <row r="12" spans="1:20" ht="47.25" x14ac:dyDescent="0.2">
      <c r="A12" s="413">
        <v>3718881</v>
      </c>
      <c r="B12" s="452" t="s">
        <v>755</v>
      </c>
      <c r="C12" s="452" t="s">
        <v>209</v>
      </c>
      <c r="D12" s="453" t="s">
        <v>756</v>
      </c>
      <c r="E12" s="454"/>
      <c r="F12" s="454">
        <v>1036600</v>
      </c>
      <c r="G12" s="454">
        <v>1036600</v>
      </c>
      <c r="H12" s="454">
        <f>E12+F12</f>
        <v>1036600</v>
      </c>
      <c r="I12" s="454"/>
      <c r="J12" s="454"/>
      <c r="K12" s="454"/>
      <c r="L12" s="455"/>
      <c r="M12" s="455">
        <f t="shared" ref="M12:O13" si="2">E12+I12</f>
        <v>0</v>
      </c>
      <c r="N12" s="455">
        <f t="shared" si="2"/>
        <v>1036600</v>
      </c>
      <c r="O12" s="455">
        <f t="shared" si="2"/>
        <v>1036600</v>
      </c>
      <c r="P12" s="455">
        <f>M12+N12</f>
        <v>1036600</v>
      </c>
    </row>
    <row r="13" spans="1:20" ht="63" hidden="1" x14ac:dyDescent="0.2">
      <c r="A13" s="413">
        <v>3718882</v>
      </c>
      <c r="B13" s="456">
        <v>8882</v>
      </c>
      <c r="C13" s="452" t="s">
        <v>209</v>
      </c>
      <c r="D13" s="453" t="s">
        <v>757</v>
      </c>
      <c r="E13" s="454"/>
      <c r="F13" s="454"/>
      <c r="G13" s="454"/>
      <c r="H13" s="454"/>
      <c r="I13" s="454"/>
      <c r="J13" s="454"/>
      <c r="K13" s="454"/>
      <c r="L13" s="455">
        <f>I13+J13</f>
        <v>0</v>
      </c>
      <c r="M13" s="455">
        <f t="shared" si="2"/>
        <v>0</v>
      </c>
      <c r="N13" s="455">
        <f t="shared" si="2"/>
        <v>0</v>
      </c>
      <c r="O13" s="455">
        <f t="shared" si="2"/>
        <v>0</v>
      </c>
      <c r="P13" s="455">
        <f>M13+N13</f>
        <v>0</v>
      </c>
    </row>
    <row r="14" spans="1:20" ht="15.75" x14ac:dyDescent="0.2">
      <c r="A14" s="457" t="s">
        <v>440</v>
      </c>
      <c r="B14" s="457" t="s">
        <v>440</v>
      </c>
      <c r="C14" s="458" t="s">
        <v>440</v>
      </c>
      <c r="D14" s="459" t="s">
        <v>3</v>
      </c>
      <c r="E14" s="460">
        <f t="shared" ref="E14:P14" si="3">E10</f>
        <v>0</v>
      </c>
      <c r="F14" s="460">
        <f t="shared" si="3"/>
        <v>1036600</v>
      </c>
      <c r="G14" s="460">
        <f t="shared" si="3"/>
        <v>1036600</v>
      </c>
      <c r="H14" s="460">
        <f t="shared" si="3"/>
        <v>1036600</v>
      </c>
      <c r="I14" s="460">
        <f t="shared" si="3"/>
        <v>0</v>
      </c>
      <c r="J14" s="460">
        <f t="shared" si="3"/>
        <v>0</v>
      </c>
      <c r="K14" s="460">
        <f t="shared" si="3"/>
        <v>0</v>
      </c>
      <c r="L14" s="460">
        <f t="shared" si="3"/>
        <v>0</v>
      </c>
      <c r="M14" s="460">
        <f t="shared" si="3"/>
        <v>0</v>
      </c>
      <c r="N14" s="460">
        <f t="shared" si="3"/>
        <v>1036600</v>
      </c>
      <c r="O14" s="460">
        <f t="shared" si="3"/>
        <v>1036600</v>
      </c>
      <c r="P14" s="460">
        <f t="shared" si="3"/>
        <v>1036600</v>
      </c>
    </row>
    <row r="15" spans="1:20" ht="15" x14ac:dyDescent="0.2">
      <c r="A15" s="207"/>
      <c r="B15" s="207"/>
      <c r="C15" s="208"/>
      <c r="D15" s="209"/>
      <c r="E15" s="261"/>
      <c r="F15" s="261"/>
      <c r="G15" s="261"/>
      <c r="H15" s="261"/>
      <c r="I15" s="261"/>
      <c r="J15" s="261"/>
      <c r="K15" s="261"/>
      <c r="L15" s="261"/>
      <c r="M15" s="261"/>
      <c r="N15" s="261"/>
      <c r="O15" s="261"/>
      <c r="P15" s="261"/>
    </row>
    <row r="16" spans="1:20" ht="18.75" x14ac:dyDescent="0.2">
      <c r="A16" s="604" t="s">
        <v>1</v>
      </c>
      <c r="B16" s="604"/>
      <c r="C16" s="604"/>
      <c r="D16" s="604"/>
      <c r="E16" s="474"/>
      <c r="F16" s="474"/>
      <c r="G16" s="474"/>
      <c r="H16" s="605" t="s">
        <v>741</v>
      </c>
      <c r="I16" s="605"/>
      <c r="J16" s="261"/>
      <c r="K16" s="261"/>
      <c r="L16" s="261"/>
      <c r="M16" s="261"/>
      <c r="N16" s="261"/>
      <c r="O16" s="261"/>
      <c r="P16" s="261"/>
    </row>
    <row r="18" spans="1:16" x14ac:dyDescent="0.2">
      <c r="A18" s="606"/>
      <c r="B18" s="606"/>
      <c r="C18" s="606"/>
      <c r="D18" s="606"/>
      <c r="H18" s="606"/>
      <c r="I18" s="606"/>
    </row>
    <row r="19" spans="1:16" x14ac:dyDescent="0.2">
      <c r="A19" s="417"/>
      <c r="B19" s="417"/>
      <c r="C19" s="417"/>
      <c r="D19" s="417"/>
      <c r="H19" s="263"/>
      <c r="I19" s="263"/>
    </row>
    <row r="20" spans="1:16" ht="15.75" x14ac:dyDescent="0.25">
      <c r="A20" s="417"/>
      <c r="B20" s="417"/>
      <c r="C20" s="475" t="s">
        <v>742</v>
      </c>
      <c r="D20" s="417"/>
      <c r="H20" s="263"/>
      <c r="I20" s="263"/>
    </row>
    <row r="21" spans="1:16" s="461" customFormat="1" x14ac:dyDescent="0.2">
      <c r="A21" s="597"/>
      <c r="B21" s="597"/>
      <c r="C21" s="597"/>
      <c r="D21" s="597"/>
      <c r="E21" s="597"/>
      <c r="F21" s="597"/>
      <c r="G21" s="597"/>
      <c r="H21" s="597"/>
      <c r="I21" s="597"/>
      <c r="J21" s="597"/>
      <c r="K21" s="597"/>
      <c r="L21" s="597"/>
      <c r="M21" s="597"/>
      <c r="N21" s="597"/>
      <c r="O21" s="597"/>
      <c r="P21" s="597"/>
    </row>
    <row r="22" spans="1:16" s="461" customFormat="1" x14ac:dyDescent="0.2">
      <c r="A22" s="597"/>
      <c r="B22" s="597"/>
      <c r="C22" s="597"/>
      <c r="D22" s="597"/>
      <c r="E22" s="597"/>
      <c r="F22" s="597"/>
      <c r="G22" s="597"/>
      <c r="H22" s="597"/>
      <c r="I22" s="597"/>
      <c r="J22" s="597"/>
      <c r="K22" s="597"/>
      <c r="L22" s="597"/>
      <c r="M22" s="597"/>
      <c r="N22" s="597"/>
      <c r="O22" s="597"/>
      <c r="P22" s="597"/>
    </row>
    <row r="23" spans="1:16" s="461" customFormat="1" x14ac:dyDescent="0.2">
      <c r="A23" s="597"/>
      <c r="B23" s="597"/>
      <c r="C23" s="597"/>
      <c r="D23" s="597"/>
      <c r="E23" s="597"/>
      <c r="F23" s="597"/>
      <c r="G23" s="597"/>
      <c r="H23" s="597"/>
      <c r="I23" s="597"/>
      <c r="J23" s="597"/>
      <c r="K23" s="597"/>
      <c r="L23" s="597"/>
      <c r="M23" s="597"/>
      <c r="N23" s="597"/>
      <c r="O23" s="597"/>
      <c r="P23" s="597"/>
    </row>
    <row r="24" spans="1:16" s="461" customFormat="1" x14ac:dyDescent="0.2">
      <c r="A24" s="597"/>
      <c r="B24" s="597"/>
      <c r="C24" s="597"/>
      <c r="D24" s="597"/>
      <c r="E24" s="597"/>
      <c r="F24" s="597"/>
      <c r="G24" s="597"/>
      <c r="H24" s="597"/>
      <c r="I24" s="597"/>
      <c r="J24" s="597"/>
      <c r="K24" s="597"/>
      <c r="L24" s="597"/>
      <c r="M24" s="597"/>
      <c r="N24" s="597"/>
      <c r="O24" s="597"/>
      <c r="P24" s="597"/>
    </row>
  </sheetData>
  <mergeCells count="28">
    <mergeCell ref="L7:L8"/>
    <mergeCell ref="M7:M8"/>
    <mergeCell ref="L1:P1"/>
    <mergeCell ref="D2:L2"/>
    <mergeCell ref="A6:A8"/>
    <mergeCell ref="B6:B8"/>
    <mergeCell ref="C6:C8"/>
    <mergeCell ref="D6:D8"/>
    <mergeCell ref="E6:H6"/>
    <mergeCell ref="I6:L6"/>
    <mergeCell ref="M6:P6"/>
    <mergeCell ref="E7:E8"/>
    <mergeCell ref="A21:P21"/>
    <mergeCell ref="A22:P22"/>
    <mergeCell ref="A23:P23"/>
    <mergeCell ref="A24:P24"/>
    <mergeCell ref="B3:C3"/>
    <mergeCell ref="B4:C4"/>
    <mergeCell ref="N7:O7"/>
    <mergeCell ref="P7:P8"/>
    <mergeCell ref="A16:D16"/>
    <mergeCell ref="H16:I16"/>
    <mergeCell ref="A18:D18"/>
    <mergeCell ref="H18:I18"/>
    <mergeCell ref="F7:G7"/>
    <mergeCell ref="H7:H8"/>
    <mergeCell ref="I7:I8"/>
    <mergeCell ref="J7:K7"/>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0"/>
  <sheetViews>
    <sheetView view="pageBreakPreview" topLeftCell="M1" zoomScale="85" zoomScaleNormal="80" zoomScaleSheetLayoutView="85" workbookViewId="0">
      <selection activeCell="AC13" sqref="AC13:AC14"/>
    </sheetView>
  </sheetViews>
  <sheetFormatPr defaultColWidth="7.85546875" defaultRowHeight="15" x14ac:dyDescent="0.25"/>
  <cols>
    <col min="1" max="1" width="0.28515625" style="211" hidden="1" customWidth="1"/>
    <col min="2" max="2" width="3.7109375" style="211" hidden="1" customWidth="1"/>
    <col min="3" max="3" width="1" style="211" hidden="1" customWidth="1"/>
    <col min="4" max="4" width="15.5703125" style="211" customWidth="1"/>
    <col min="5" max="5" width="39.28515625" style="211" customWidth="1"/>
    <col min="6" max="6" width="10.7109375" style="211" customWidth="1"/>
    <col min="7" max="7" width="17.5703125" style="211" hidden="1" customWidth="1"/>
    <col min="8" max="8" width="16.42578125" style="211" hidden="1" customWidth="1"/>
    <col min="9" max="9" width="15.42578125" style="211" hidden="1" customWidth="1"/>
    <col min="10" max="10" width="19.85546875" style="211" hidden="1" customWidth="1"/>
    <col min="11" max="11" width="15.42578125" style="211" customWidth="1"/>
    <col min="12" max="13" width="17.5703125" style="211" customWidth="1"/>
    <col min="14" max="14" width="12" style="211" customWidth="1"/>
    <col min="15" max="15" width="11.7109375" style="211" customWidth="1"/>
    <col min="16" max="17" width="12.5703125" style="211" customWidth="1"/>
    <col min="18" max="18" width="16.140625" style="211" hidden="1" customWidth="1"/>
    <col min="19" max="19" width="15.5703125" style="211" hidden="1" customWidth="1"/>
    <col min="20" max="20" width="32.7109375" style="211" hidden="1" customWidth="1"/>
    <col min="21" max="21" width="40.7109375" style="211" hidden="1" customWidth="1"/>
    <col min="22" max="22" width="38.28515625" style="211" hidden="1" customWidth="1"/>
    <col min="23" max="23" width="16.140625" style="211" hidden="1" customWidth="1"/>
    <col min="24" max="24" width="22" style="211" hidden="1" customWidth="1"/>
    <col min="25" max="25" width="20.28515625" style="211" hidden="1" customWidth="1"/>
    <col min="26" max="26" width="15.42578125" style="260" customWidth="1"/>
    <col min="27" max="27" width="17.5703125" style="260" customWidth="1"/>
    <col min="28" max="28" width="31.140625" style="260" customWidth="1"/>
    <col min="29" max="29" width="20.5703125" style="260" customWidth="1"/>
    <col min="30" max="30" width="18.5703125" style="260" customWidth="1"/>
    <col min="31" max="31" width="19.140625" style="260" customWidth="1"/>
    <col min="32" max="32" width="16.7109375" style="211" customWidth="1"/>
    <col min="33" max="33" width="14.42578125" style="211" hidden="1" customWidth="1"/>
    <col min="34" max="34" width="23.42578125" style="211" hidden="1" customWidth="1"/>
    <col min="35" max="35" width="25.28515625" style="211" hidden="1" customWidth="1"/>
    <col min="36" max="36" width="13.28515625" style="211" hidden="1" customWidth="1"/>
    <col min="37" max="37" width="19.5703125" style="211" hidden="1" customWidth="1"/>
    <col min="38" max="38" width="19.42578125" style="211" hidden="1" customWidth="1"/>
    <col min="39" max="39" width="18.140625" style="211" hidden="1" customWidth="1"/>
    <col min="40" max="40" width="17.7109375" style="211" hidden="1" customWidth="1"/>
    <col min="41" max="41" width="14.42578125" style="211" hidden="1" customWidth="1"/>
    <col min="42" max="42" width="20.28515625" style="211" hidden="1" customWidth="1"/>
    <col min="43" max="43" width="24.5703125" style="211" hidden="1" customWidth="1"/>
    <col min="44" max="44" width="17.85546875" style="211" hidden="1" customWidth="1"/>
    <col min="45" max="45" width="18.28515625" style="211" customWidth="1"/>
    <col min="46" max="46" width="16.42578125" style="211" customWidth="1"/>
    <col min="47" max="47" width="16.5703125" style="211" customWidth="1"/>
    <col min="48" max="48" width="18.5703125" style="211" customWidth="1"/>
    <col min="49" max="49" width="16.5703125" style="211" customWidth="1"/>
    <col min="50" max="50" width="22.42578125" style="211" customWidth="1"/>
    <col min="51" max="51" width="32" style="211" customWidth="1"/>
    <col min="52" max="52" width="14.7109375" style="211" customWidth="1"/>
    <col min="53" max="53" width="17.28515625" style="211" customWidth="1"/>
    <col min="54" max="277" width="7.85546875" style="211"/>
    <col min="278" max="280" width="0" style="211" hidden="1" customWidth="1"/>
    <col min="281" max="281" width="16.42578125" style="211" customWidth="1"/>
    <col min="282" max="282" width="37.140625" style="211" customWidth="1"/>
    <col min="283" max="283" width="9.7109375" style="211" customWidth="1"/>
    <col min="284" max="284" width="20.5703125" style="211" customWidth="1"/>
    <col min="285" max="285" width="19.7109375" style="211" customWidth="1"/>
    <col min="286" max="286" width="22.5703125" style="211" customWidth="1"/>
    <col min="287" max="287" width="16.140625" style="211" customWidth="1"/>
    <col min="288" max="288" width="22" style="211" customWidth="1"/>
    <col min="289" max="289" width="20.28515625" style="211" customWidth="1"/>
    <col min="290" max="291" width="23.28515625" style="211" customWidth="1"/>
    <col min="292" max="292" width="34.28515625" style="211" customWidth="1"/>
    <col min="293" max="293" width="22.5703125" style="211" customWidth="1"/>
    <col min="294" max="294" width="23.28515625" style="211" customWidth="1"/>
    <col min="295" max="295" width="16" style="211" customWidth="1"/>
    <col min="296" max="296" width="13.7109375" style="211" customWidth="1"/>
    <col min="297" max="297" width="9.42578125" style="211" customWidth="1"/>
    <col min="298" max="298" width="54" style="211" customWidth="1"/>
    <col min="299" max="299" width="0" style="211" hidden="1" customWidth="1"/>
    <col min="300" max="300" width="10.7109375" style="211" customWidth="1"/>
    <col min="301" max="301" width="18.28515625" style="211" customWidth="1"/>
    <col min="302" max="302" width="16.42578125" style="211" customWidth="1"/>
    <col min="303" max="303" width="16.5703125" style="211" customWidth="1"/>
    <col min="304" max="304" width="18.5703125" style="211" customWidth="1"/>
    <col min="305" max="305" width="16.5703125" style="211" customWidth="1"/>
    <col min="306" max="306" width="22.42578125" style="211" customWidth="1"/>
    <col min="307" max="307" width="32" style="211" customWidth="1"/>
    <col min="308" max="308" width="14.7109375" style="211" customWidth="1"/>
    <col min="309" max="309" width="17.28515625" style="211" customWidth="1"/>
    <col min="310" max="533" width="7.85546875" style="211"/>
    <col min="534" max="536" width="0" style="211" hidden="1" customWidth="1"/>
    <col min="537" max="537" width="16.42578125" style="211" customWidth="1"/>
    <col min="538" max="538" width="37.140625" style="211" customWidth="1"/>
    <col min="539" max="539" width="9.7109375" style="211" customWidth="1"/>
    <col min="540" max="540" width="20.5703125" style="211" customWidth="1"/>
    <col min="541" max="541" width="19.7109375" style="211" customWidth="1"/>
    <col min="542" max="542" width="22.5703125" style="211" customWidth="1"/>
    <col min="543" max="543" width="16.140625" style="211" customWidth="1"/>
    <col min="544" max="544" width="22" style="211" customWidth="1"/>
    <col min="545" max="545" width="20.28515625" style="211" customWidth="1"/>
    <col min="546" max="547" width="23.28515625" style="211" customWidth="1"/>
    <col min="548" max="548" width="34.28515625" style="211" customWidth="1"/>
    <col min="549" max="549" width="22.5703125" style="211" customWidth="1"/>
    <col min="550" max="550" width="23.28515625" style="211" customWidth="1"/>
    <col min="551" max="551" width="16" style="211" customWidth="1"/>
    <col min="552" max="552" width="13.7109375" style="211" customWidth="1"/>
    <col min="553" max="553" width="9.42578125" style="211" customWidth="1"/>
    <col min="554" max="554" width="54" style="211" customWidth="1"/>
    <col min="555" max="555" width="0" style="211" hidden="1" customWidth="1"/>
    <col min="556" max="556" width="10.7109375" style="211" customWidth="1"/>
    <col min="557" max="557" width="18.28515625" style="211" customWidth="1"/>
    <col min="558" max="558" width="16.42578125" style="211" customWidth="1"/>
    <col min="559" max="559" width="16.5703125" style="211" customWidth="1"/>
    <col min="560" max="560" width="18.5703125" style="211" customWidth="1"/>
    <col min="561" max="561" width="16.5703125" style="211" customWidth="1"/>
    <col min="562" max="562" width="22.42578125" style="211" customWidth="1"/>
    <col min="563" max="563" width="32" style="211" customWidth="1"/>
    <col min="564" max="564" width="14.7109375" style="211" customWidth="1"/>
    <col min="565" max="565" width="17.28515625" style="211" customWidth="1"/>
    <col min="566" max="789" width="7.85546875" style="211"/>
    <col min="790" max="792" width="0" style="211" hidden="1" customWidth="1"/>
    <col min="793" max="793" width="16.42578125" style="211" customWidth="1"/>
    <col min="794" max="794" width="37.140625" style="211" customWidth="1"/>
    <col min="795" max="795" width="9.7109375" style="211" customWidth="1"/>
    <col min="796" max="796" width="20.5703125" style="211" customWidth="1"/>
    <col min="797" max="797" width="19.7109375" style="211" customWidth="1"/>
    <col min="798" max="798" width="22.5703125" style="211" customWidth="1"/>
    <col min="799" max="799" width="16.140625" style="211" customWidth="1"/>
    <col min="800" max="800" width="22" style="211" customWidth="1"/>
    <col min="801" max="801" width="20.28515625" style="211" customWidth="1"/>
    <col min="802" max="803" width="23.28515625" style="211" customWidth="1"/>
    <col min="804" max="804" width="34.28515625" style="211" customWidth="1"/>
    <col min="805" max="805" width="22.5703125" style="211" customWidth="1"/>
    <col min="806" max="806" width="23.28515625" style="211" customWidth="1"/>
    <col min="807" max="807" width="16" style="211" customWidth="1"/>
    <col min="808" max="808" width="13.7109375" style="211" customWidth="1"/>
    <col min="809" max="809" width="9.42578125" style="211" customWidth="1"/>
    <col min="810" max="810" width="54" style="211" customWidth="1"/>
    <col min="811" max="811" width="0" style="211" hidden="1" customWidth="1"/>
    <col min="812" max="812" width="10.7109375" style="211" customWidth="1"/>
    <col min="813" max="813" width="18.28515625" style="211" customWidth="1"/>
    <col min="814" max="814" width="16.42578125" style="211" customWidth="1"/>
    <col min="815" max="815" width="16.5703125" style="211" customWidth="1"/>
    <col min="816" max="816" width="18.5703125" style="211" customWidth="1"/>
    <col min="817" max="817" width="16.5703125" style="211" customWidth="1"/>
    <col min="818" max="818" width="22.42578125" style="211" customWidth="1"/>
    <col min="819" max="819" width="32" style="211" customWidth="1"/>
    <col min="820" max="820" width="14.7109375" style="211" customWidth="1"/>
    <col min="821" max="821" width="17.28515625" style="211" customWidth="1"/>
    <col min="822" max="1045" width="7.85546875" style="211"/>
    <col min="1046" max="1048" width="0" style="211" hidden="1" customWidth="1"/>
    <col min="1049" max="1049" width="16.42578125" style="211" customWidth="1"/>
    <col min="1050" max="1050" width="37.140625" style="211" customWidth="1"/>
    <col min="1051" max="1051" width="9.7109375" style="211" customWidth="1"/>
    <col min="1052" max="1052" width="20.5703125" style="211" customWidth="1"/>
    <col min="1053" max="1053" width="19.7109375" style="211" customWidth="1"/>
    <col min="1054" max="1054" width="22.5703125" style="211" customWidth="1"/>
    <col min="1055" max="1055" width="16.140625" style="211" customWidth="1"/>
    <col min="1056" max="1056" width="22" style="211" customWidth="1"/>
    <col min="1057" max="1057" width="20.28515625" style="211" customWidth="1"/>
    <col min="1058" max="1059" width="23.28515625" style="211" customWidth="1"/>
    <col min="1060" max="1060" width="34.28515625" style="211" customWidth="1"/>
    <col min="1061" max="1061" width="22.5703125" style="211" customWidth="1"/>
    <col min="1062" max="1062" width="23.28515625" style="211" customWidth="1"/>
    <col min="1063" max="1063" width="16" style="211" customWidth="1"/>
    <col min="1064" max="1064" width="13.7109375" style="211" customWidth="1"/>
    <col min="1065" max="1065" width="9.42578125" style="211" customWidth="1"/>
    <col min="1066" max="1066" width="54" style="211" customWidth="1"/>
    <col min="1067" max="1067" width="0" style="211" hidden="1" customWidth="1"/>
    <col min="1068" max="1068" width="10.7109375" style="211" customWidth="1"/>
    <col min="1069" max="1069" width="18.28515625" style="211" customWidth="1"/>
    <col min="1070" max="1070" width="16.42578125" style="211" customWidth="1"/>
    <col min="1071" max="1071" width="16.5703125" style="211" customWidth="1"/>
    <col min="1072" max="1072" width="18.5703125" style="211" customWidth="1"/>
    <col min="1073" max="1073" width="16.5703125" style="211" customWidth="1"/>
    <col min="1074" max="1074" width="22.42578125" style="211" customWidth="1"/>
    <col min="1075" max="1075" width="32" style="211" customWidth="1"/>
    <col min="1076" max="1076" width="14.7109375" style="211" customWidth="1"/>
    <col min="1077" max="1077" width="17.28515625" style="211" customWidth="1"/>
    <col min="1078" max="1301" width="7.85546875" style="211"/>
    <col min="1302" max="1304" width="0" style="211" hidden="1" customWidth="1"/>
    <col min="1305" max="1305" width="16.42578125" style="211" customWidth="1"/>
    <col min="1306" max="1306" width="37.140625" style="211" customWidth="1"/>
    <col min="1307" max="1307" width="9.7109375" style="211" customWidth="1"/>
    <col min="1308" max="1308" width="20.5703125" style="211" customWidth="1"/>
    <col min="1309" max="1309" width="19.7109375" style="211" customWidth="1"/>
    <col min="1310" max="1310" width="22.5703125" style="211" customWidth="1"/>
    <col min="1311" max="1311" width="16.140625" style="211" customWidth="1"/>
    <col min="1312" max="1312" width="22" style="211" customWidth="1"/>
    <col min="1313" max="1313" width="20.28515625" style="211" customWidth="1"/>
    <col min="1314" max="1315" width="23.28515625" style="211" customWidth="1"/>
    <col min="1316" max="1316" width="34.28515625" style="211" customWidth="1"/>
    <col min="1317" max="1317" width="22.5703125" style="211" customWidth="1"/>
    <col min="1318" max="1318" width="23.28515625" style="211" customWidth="1"/>
    <col min="1319" max="1319" width="16" style="211" customWidth="1"/>
    <col min="1320" max="1320" width="13.7109375" style="211" customWidth="1"/>
    <col min="1321" max="1321" width="9.42578125" style="211" customWidth="1"/>
    <col min="1322" max="1322" width="54" style="211" customWidth="1"/>
    <col min="1323" max="1323" width="0" style="211" hidden="1" customWidth="1"/>
    <col min="1324" max="1324" width="10.7109375" style="211" customWidth="1"/>
    <col min="1325" max="1325" width="18.28515625" style="211" customWidth="1"/>
    <col min="1326" max="1326" width="16.42578125" style="211" customWidth="1"/>
    <col min="1327" max="1327" width="16.5703125" style="211" customWidth="1"/>
    <col min="1328" max="1328" width="18.5703125" style="211" customWidth="1"/>
    <col min="1329" max="1329" width="16.5703125" style="211" customWidth="1"/>
    <col min="1330" max="1330" width="22.42578125" style="211" customWidth="1"/>
    <col min="1331" max="1331" width="32" style="211" customWidth="1"/>
    <col min="1332" max="1332" width="14.7109375" style="211" customWidth="1"/>
    <col min="1333" max="1333" width="17.28515625" style="211" customWidth="1"/>
    <col min="1334" max="1557" width="7.85546875" style="211"/>
    <col min="1558" max="1560" width="0" style="211" hidden="1" customWidth="1"/>
    <col min="1561" max="1561" width="16.42578125" style="211" customWidth="1"/>
    <col min="1562" max="1562" width="37.140625" style="211" customWidth="1"/>
    <col min="1563" max="1563" width="9.7109375" style="211" customWidth="1"/>
    <col min="1564" max="1564" width="20.5703125" style="211" customWidth="1"/>
    <col min="1565" max="1565" width="19.7109375" style="211" customWidth="1"/>
    <col min="1566" max="1566" width="22.5703125" style="211" customWidth="1"/>
    <col min="1567" max="1567" width="16.140625" style="211" customWidth="1"/>
    <col min="1568" max="1568" width="22" style="211" customWidth="1"/>
    <col min="1569" max="1569" width="20.28515625" style="211" customWidth="1"/>
    <col min="1570" max="1571" width="23.28515625" style="211" customWidth="1"/>
    <col min="1572" max="1572" width="34.28515625" style="211" customWidth="1"/>
    <col min="1573" max="1573" width="22.5703125" style="211" customWidth="1"/>
    <col min="1574" max="1574" width="23.28515625" style="211" customWidth="1"/>
    <col min="1575" max="1575" width="16" style="211" customWidth="1"/>
    <col min="1576" max="1576" width="13.7109375" style="211" customWidth="1"/>
    <col min="1577" max="1577" width="9.42578125" style="211" customWidth="1"/>
    <col min="1578" max="1578" width="54" style="211" customWidth="1"/>
    <col min="1579" max="1579" width="0" style="211" hidden="1" customWidth="1"/>
    <col min="1580" max="1580" width="10.7109375" style="211" customWidth="1"/>
    <col min="1581" max="1581" width="18.28515625" style="211" customWidth="1"/>
    <col min="1582" max="1582" width="16.42578125" style="211" customWidth="1"/>
    <col min="1583" max="1583" width="16.5703125" style="211" customWidth="1"/>
    <col min="1584" max="1584" width="18.5703125" style="211" customWidth="1"/>
    <col min="1585" max="1585" width="16.5703125" style="211" customWidth="1"/>
    <col min="1586" max="1586" width="22.42578125" style="211" customWidth="1"/>
    <col min="1587" max="1587" width="32" style="211" customWidth="1"/>
    <col min="1588" max="1588" width="14.7109375" style="211" customWidth="1"/>
    <col min="1589" max="1589" width="17.28515625" style="211" customWidth="1"/>
    <col min="1590" max="1813" width="7.85546875" style="211"/>
    <col min="1814" max="1816" width="0" style="211" hidden="1" customWidth="1"/>
    <col min="1817" max="1817" width="16.42578125" style="211" customWidth="1"/>
    <col min="1818" max="1818" width="37.140625" style="211" customWidth="1"/>
    <col min="1819" max="1819" width="9.7109375" style="211" customWidth="1"/>
    <col min="1820" max="1820" width="20.5703125" style="211" customWidth="1"/>
    <col min="1821" max="1821" width="19.7109375" style="211" customWidth="1"/>
    <col min="1822" max="1822" width="22.5703125" style="211" customWidth="1"/>
    <col min="1823" max="1823" width="16.140625" style="211" customWidth="1"/>
    <col min="1824" max="1824" width="22" style="211" customWidth="1"/>
    <col min="1825" max="1825" width="20.28515625" style="211" customWidth="1"/>
    <col min="1826" max="1827" width="23.28515625" style="211" customWidth="1"/>
    <col min="1828" max="1828" width="34.28515625" style="211" customWidth="1"/>
    <col min="1829" max="1829" width="22.5703125" style="211" customWidth="1"/>
    <col min="1830" max="1830" width="23.28515625" style="211" customWidth="1"/>
    <col min="1831" max="1831" width="16" style="211" customWidth="1"/>
    <col min="1832" max="1832" width="13.7109375" style="211" customWidth="1"/>
    <col min="1833" max="1833" width="9.42578125" style="211" customWidth="1"/>
    <col min="1834" max="1834" width="54" style="211" customWidth="1"/>
    <col min="1835" max="1835" width="0" style="211" hidden="1" customWidth="1"/>
    <col min="1836" max="1836" width="10.7109375" style="211" customWidth="1"/>
    <col min="1837" max="1837" width="18.28515625" style="211" customWidth="1"/>
    <col min="1838" max="1838" width="16.42578125" style="211" customWidth="1"/>
    <col min="1839" max="1839" width="16.5703125" style="211" customWidth="1"/>
    <col min="1840" max="1840" width="18.5703125" style="211" customWidth="1"/>
    <col min="1841" max="1841" width="16.5703125" style="211" customWidth="1"/>
    <col min="1842" max="1842" width="22.42578125" style="211" customWidth="1"/>
    <col min="1843" max="1843" width="32" style="211" customWidth="1"/>
    <col min="1844" max="1844" width="14.7109375" style="211" customWidth="1"/>
    <col min="1845" max="1845" width="17.28515625" style="211" customWidth="1"/>
    <col min="1846" max="2069" width="7.85546875" style="211"/>
    <col min="2070" max="2072" width="0" style="211" hidden="1" customWidth="1"/>
    <col min="2073" max="2073" width="16.42578125" style="211" customWidth="1"/>
    <col min="2074" max="2074" width="37.140625" style="211" customWidth="1"/>
    <col min="2075" max="2075" width="9.7109375" style="211" customWidth="1"/>
    <col min="2076" max="2076" width="20.5703125" style="211" customWidth="1"/>
    <col min="2077" max="2077" width="19.7109375" style="211" customWidth="1"/>
    <col min="2078" max="2078" width="22.5703125" style="211" customWidth="1"/>
    <col min="2079" max="2079" width="16.140625" style="211" customWidth="1"/>
    <col min="2080" max="2080" width="22" style="211" customWidth="1"/>
    <col min="2081" max="2081" width="20.28515625" style="211" customWidth="1"/>
    <col min="2082" max="2083" width="23.28515625" style="211" customWidth="1"/>
    <col min="2084" max="2084" width="34.28515625" style="211" customWidth="1"/>
    <col min="2085" max="2085" width="22.5703125" style="211" customWidth="1"/>
    <col min="2086" max="2086" width="23.28515625" style="211" customWidth="1"/>
    <col min="2087" max="2087" width="16" style="211" customWidth="1"/>
    <col min="2088" max="2088" width="13.7109375" style="211" customWidth="1"/>
    <col min="2089" max="2089" width="9.42578125" style="211" customWidth="1"/>
    <col min="2090" max="2090" width="54" style="211" customWidth="1"/>
    <col min="2091" max="2091" width="0" style="211" hidden="1" customWidth="1"/>
    <col min="2092" max="2092" width="10.7109375" style="211" customWidth="1"/>
    <col min="2093" max="2093" width="18.28515625" style="211" customWidth="1"/>
    <col min="2094" max="2094" width="16.42578125" style="211" customWidth="1"/>
    <col min="2095" max="2095" width="16.5703125" style="211" customWidth="1"/>
    <col min="2096" max="2096" width="18.5703125" style="211" customWidth="1"/>
    <col min="2097" max="2097" width="16.5703125" style="211" customWidth="1"/>
    <col min="2098" max="2098" width="22.42578125" style="211" customWidth="1"/>
    <col min="2099" max="2099" width="32" style="211" customWidth="1"/>
    <col min="2100" max="2100" width="14.7109375" style="211" customWidth="1"/>
    <col min="2101" max="2101" width="17.28515625" style="211" customWidth="1"/>
    <col min="2102" max="2325" width="7.85546875" style="211"/>
    <col min="2326" max="2328" width="0" style="211" hidden="1" customWidth="1"/>
    <col min="2329" max="2329" width="16.42578125" style="211" customWidth="1"/>
    <col min="2330" max="2330" width="37.140625" style="211" customWidth="1"/>
    <col min="2331" max="2331" width="9.7109375" style="211" customWidth="1"/>
    <col min="2332" max="2332" width="20.5703125" style="211" customWidth="1"/>
    <col min="2333" max="2333" width="19.7109375" style="211" customWidth="1"/>
    <col min="2334" max="2334" width="22.5703125" style="211" customWidth="1"/>
    <col min="2335" max="2335" width="16.140625" style="211" customWidth="1"/>
    <col min="2336" max="2336" width="22" style="211" customWidth="1"/>
    <col min="2337" max="2337" width="20.28515625" style="211" customWidth="1"/>
    <col min="2338" max="2339" width="23.28515625" style="211" customWidth="1"/>
    <col min="2340" max="2340" width="34.28515625" style="211" customWidth="1"/>
    <col min="2341" max="2341" width="22.5703125" style="211" customWidth="1"/>
    <col min="2342" max="2342" width="23.28515625" style="211" customWidth="1"/>
    <col min="2343" max="2343" width="16" style="211" customWidth="1"/>
    <col min="2344" max="2344" width="13.7109375" style="211" customWidth="1"/>
    <col min="2345" max="2345" width="9.42578125" style="211" customWidth="1"/>
    <col min="2346" max="2346" width="54" style="211" customWidth="1"/>
    <col min="2347" max="2347" width="0" style="211" hidden="1" customWidth="1"/>
    <col min="2348" max="2348" width="10.7109375" style="211" customWidth="1"/>
    <col min="2349" max="2349" width="18.28515625" style="211" customWidth="1"/>
    <col min="2350" max="2350" width="16.42578125" style="211" customWidth="1"/>
    <col min="2351" max="2351" width="16.5703125" style="211" customWidth="1"/>
    <col min="2352" max="2352" width="18.5703125" style="211" customWidth="1"/>
    <col min="2353" max="2353" width="16.5703125" style="211" customWidth="1"/>
    <col min="2354" max="2354" width="22.42578125" style="211" customWidth="1"/>
    <col min="2355" max="2355" width="32" style="211" customWidth="1"/>
    <col min="2356" max="2356" width="14.7109375" style="211" customWidth="1"/>
    <col min="2357" max="2357" width="17.28515625" style="211" customWidth="1"/>
    <col min="2358" max="2581" width="7.85546875" style="211"/>
    <col min="2582" max="2584" width="0" style="211" hidden="1" customWidth="1"/>
    <col min="2585" max="2585" width="16.42578125" style="211" customWidth="1"/>
    <col min="2586" max="2586" width="37.140625" style="211" customWidth="1"/>
    <col min="2587" max="2587" width="9.7109375" style="211" customWidth="1"/>
    <col min="2588" max="2588" width="20.5703125" style="211" customWidth="1"/>
    <col min="2589" max="2589" width="19.7109375" style="211" customWidth="1"/>
    <col min="2590" max="2590" width="22.5703125" style="211" customWidth="1"/>
    <col min="2591" max="2591" width="16.140625" style="211" customWidth="1"/>
    <col min="2592" max="2592" width="22" style="211" customWidth="1"/>
    <col min="2593" max="2593" width="20.28515625" style="211" customWidth="1"/>
    <col min="2594" max="2595" width="23.28515625" style="211" customWidth="1"/>
    <col min="2596" max="2596" width="34.28515625" style="211" customWidth="1"/>
    <col min="2597" max="2597" width="22.5703125" style="211" customWidth="1"/>
    <col min="2598" max="2598" width="23.28515625" style="211" customWidth="1"/>
    <col min="2599" max="2599" width="16" style="211" customWidth="1"/>
    <col min="2600" max="2600" width="13.7109375" style="211" customWidth="1"/>
    <col min="2601" max="2601" width="9.42578125" style="211" customWidth="1"/>
    <col min="2602" max="2602" width="54" style="211" customWidth="1"/>
    <col min="2603" max="2603" width="0" style="211" hidden="1" customWidth="1"/>
    <col min="2604" max="2604" width="10.7109375" style="211" customWidth="1"/>
    <col min="2605" max="2605" width="18.28515625" style="211" customWidth="1"/>
    <col min="2606" max="2606" width="16.42578125" style="211" customWidth="1"/>
    <col min="2607" max="2607" width="16.5703125" style="211" customWidth="1"/>
    <col min="2608" max="2608" width="18.5703125" style="211" customWidth="1"/>
    <col min="2609" max="2609" width="16.5703125" style="211" customWidth="1"/>
    <col min="2610" max="2610" width="22.42578125" style="211" customWidth="1"/>
    <col min="2611" max="2611" width="32" style="211" customWidth="1"/>
    <col min="2612" max="2612" width="14.7109375" style="211" customWidth="1"/>
    <col min="2613" max="2613" width="17.28515625" style="211" customWidth="1"/>
    <col min="2614" max="2837" width="7.85546875" style="211"/>
    <col min="2838" max="2840" width="0" style="211" hidden="1" customWidth="1"/>
    <col min="2841" max="2841" width="16.42578125" style="211" customWidth="1"/>
    <col min="2842" max="2842" width="37.140625" style="211" customWidth="1"/>
    <col min="2843" max="2843" width="9.7109375" style="211" customWidth="1"/>
    <col min="2844" max="2844" width="20.5703125" style="211" customWidth="1"/>
    <col min="2845" max="2845" width="19.7109375" style="211" customWidth="1"/>
    <col min="2846" max="2846" width="22.5703125" style="211" customWidth="1"/>
    <col min="2847" max="2847" width="16.140625" style="211" customWidth="1"/>
    <col min="2848" max="2848" width="22" style="211" customWidth="1"/>
    <col min="2849" max="2849" width="20.28515625" style="211" customWidth="1"/>
    <col min="2850" max="2851" width="23.28515625" style="211" customWidth="1"/>
    <col min="2852" max="2852" width="34.28515625" style="211" customWidth="1"/>
    <col min="2853" max="2853" width="22.5703125" style="211" customWidth="1"/>
    <col min="2854" max="2854" width="23.28515625" style="211" customWidth="1"/>
    <col min="2855" max="2855" width="16" style="211" customWidth="1"/>
    <col min="2856" max="2856" width="13.7109375" style="211" customWidth="1"/>
    <col min="2857" max="2857" width="9.42578125" style="211" customWidth="1"/>
    <col min="2858" max="2858" width="54" style="211" customWidth="1"/>
    <col min="2859" max="2859" width="0" style="211" hidden="1" customWidth="1"/>
    <col min="2860" max="2860" width="10.7109375" style="211" customWidth="1"/>
    <col min="2861" max="2861" width="18.28515625" style="211" customWidth="1"/>
    <col min="2862" max="2862" width="16.42578125" style="211" customWidth="1"/>
    <col min="2863" max="2863" width="16.5703125" style="211" customWidth="1"/>
    <col min="2864" max="2864" width="18.5703125" style="211" customWidth="1"/>
    <col min="2865" max="2865" width="16.5703125" style="211" customWidth="1"/>
    <col min="2866" max="2866" width="22.42578125" style="211" customWidth="1"/>
    <col min="2867" max="2867" width="32" style="211" customWidth="1"/>
    <col min="2868" max="2868" width="14.7109375" style="211" customWidth="1"/>
    <col min="2869" max="2869" width="17.28515625" style="211" customWidth="1"/>
    <col min="2870" max="3093" width="7.85546875" style="211"/>
    <col min="3094" max="3096" width="0" style="211" hidden="1" customWidth="1"/>
    <col min="3097" max="3097" width="16.42578125" style="211" customWidth="1"/>
    <col min="3098" max="3098" width="37.140625" style="211" customWidth="1"/>
    <col min="3099" max="3099" width="9.7109375" style="211" customWidth="1"/>
    <col min="3100" max="3100" width="20.5703125" style="211" customWidth="1"/>
    <col min="3101" max="3101" width="19.7109375" style="211" customWidth="1"/>
    <col min="3102" max="3102" width="22.5703125" style="211" customWidth="1"/>
    <col min="3103" max="3103" width="16.140625" style="211" customWidth="1"/>
    <col min="3104" max="3104" width="22" style="211" customWidth="1"/>
    <col min="3105" max="3105" width="20.28515625" style="211" customWidth="1"/>
    <col min="3106" max="3107" width="23.28515625" style="211" customWidth="1"/>
    <col min="3108" max="3108" width="34.28515625" style="211" customWidth="1"/>
    <col min="3109" max="3109" width="22.5703125" style="211" customWidth="1"/>
    <col min="3110" max="3110" width="23.28515625" style="211" customWidth="1"/>
    <col min="3111" max="3111" width="16" style="211" customWidth="1"/>
    <col min="3112" max="3112" width="13.7109375" style="211" customWidth="1"/>
    <col min="3113" max="3113" width="9.42578125" style="211" customWidth="1"/>
    <col min="3114" max="3114" width="54" style="211" customWidth="1"/>
    <col min="3115" max="3115" width="0" style="211" hidden="1" customWidth="1"/>
    <col min="3116" max="3116" width="10.7109375" style="211" customWidth="1"/>
    <col min="3117" max="3117" width="18.28515625" style="211" customWidth="1"/>
    <col min="3118" max="3118" width="16.42578125" style="211" customWidth="1"/>
    <col min="3119" max="3119" width="16.5703125" style="211" customWidth="1"/>
    <col min="3120" max="3120" width="18.5703125" style="211" customWidth="1"/>
    <col min="3121" max="3121" width="16.5703125" style="211" customWidth="1"/>
    <col min="3122" max="3122" width="22.42578125" style="211" customWidth="1"/>
    <col min="3123" max="3123" width="32" style="211" customWidth="1"/>
    <col min="3124" max="3124" width="14.7109375" style="211" customWidth="1"/>
    <col min="3125" max="3125" width="17.28515625" style="211" customWidth="1"/>
    <col min="3126" max="3349" width="7.85546875" style="211"/>
    <col min="3350" max="3352" width="0" style="211" hidden="1" customWidth="1"/>
    <col min="3353" max="3353" width="16.42578125" style="211" customWidth="1"/>
    <col min="3354" max="3354" width="37.140625" style="211" customWidth="1"/>
    <col min="3355" max="3355" width="9.7109375" style="211" customWidth="1"/>
    <col min="3356" max="3356" width="20.5703125" style="211" customWidth="1"/>
    <col min="3357" max="3357" width="19.7109375" style="211" customWidth="1"/>
    <col min="3358" max="3358" width="22.5703125" style="211" customWidth="1"/>
    <col min="3359" max="3359" width="16.140625" style="211" customWidth="1"/>
    <col min="3360" max="3360" width="22" style="211" customWidth="1"/>
    <col min="3361" max="3361" width="20.28515625" style="211" customWidth="1"/>
    <col min="3362" max="3363" width="23.28515625" style="211" customWidth="1"/>
    <col min="3364" max="3364" width="34.28515625" style="211" customWidth="1"/>
    <col min="3365" max="3365" width="22.5703125" style="211" customWidth="1"/>
    <col min="3366" max="3366" width="23.28515625" style="211" customWidth="1"/>
    <col min="3367" max="3367" width="16" style="211" customWidth="1"/>
    <col min="3368" max="3368" width="13.7109375" style="211" customWidth="1"/>
    <col min="3369" max="3369" width="9.42578125" style="211" customWidth="1"/>
    <col min="3370" max="3370" width="54" style="211" customWidth="1"/>
    <col min="3371" max="3371" width="0" style="211" hidden="1" customWidth="1"/>
    <col min="3372" max="3372" width="10.7109375" style="211" customWidth="1"/>
    <col min="3373" max="3373" width="18.28515625" style="211" customWidth="1"/>
    <col min="3374" max="3374" width="16.42578125" style="211" customWidth="1"/>
    <col min="3375" max="3375" width="16.5703125" style="211" customWidth="1"/>
    <col min="3376" max="3376" width="18.5703125" style="211" customWidth="1"/>
    <col min="3377" max="3377" width="16.5703125" style="211" customWidth="1"/>
    <col min="3378" max="3378" width="22.42578125" style="211" customWidth="1"/>
    <col min="3379" max="3379" width="32" style="211" customWidth="1"/>
    <col min="3380" max="3380" width="14.7109375" style="211" customWidth="1"/>
    <col min="3381" max="3381" width="17.28515625" style="211" customWidth="1"/>
    <col min="3382" max="3605" width="7.85546875" style="211"/>
    <col min="3606" max="3608" width="0" style="211" hidden="1" customWidth="1"/>
    <col min="3609" max="3609" width="16.42578125" style="211" customWidth="1"/>
    <col min="3610" max="3610" width="37.140625" style="211" customWidth="1"/>
    <col min="3611" max="3611" width="9.7109375" style="211" customWidth="1"/>
    <col min="3612" max="3612" width="20.5703125" style="211" customWidth="1"/>
    <col min="3613" max="3613" width="19.7109375" style="211" customWidth="1"/>
    <col min="3614" max="3614" width="22.5703125" style="211" customWidth="1"/>
    <col min="3615" max="3615" width="16.140625" style="211" customWidth="1"/>
    <col min="3616" max="3616" width="22" style="211" customWidth="1"/>
    <col min="3617" max="3617" width="20.28515625" style="211" customWidth="1"/>
    <col min="3618" max="3619" width="23.28515625" style="211" customWidth="1"/>
    <col min="3620" max="3620" width="34.28515625" style="211" customWidth="1"/>
    <col min="3621" max="3621" width="22.5703125" style="211" customWidth="1"/>
    <col min="3622" max="3622" width="23.28515625" style="211" customWidth="1"/>
    <col min="3623" max="3623" width="16" style="211" customWidth="1"/>
    <col min="3624" max="3624" width="13.7109375" style="211" customWidth="1"/>
    <col min="3625" max="3625" width="9.42578125" style="211" customWidth="1"/>
    <col min="3626" max="3626" width="54" style="211" customWidth="1"/>
    <col min="3627" max="3627" width="0" style="211" hidden="1" customWidth="1"/>
    <col min="3628" max="3628" width="10.7109375" style="211" customWidth="1"/>
    <col min="3629" max="3629" width="18.28515625" style="211" customWidth="1"/>
    <col min="3630" max="3630" width="16.42578125" style="211" customWidth="1"/>
    <col min="3631" max="3631" width="16.5703125" style="211" customWidth="1"/>
    <col min="3632" max="3632" width="18.5703125" style="211" customWidth="1"/>
    <col min="3633" max="3633" width="16.5703125" style="211" customWidth="1"/>
    <col min="3634" max="3634" width="22.42578125" style="211" customWidth="1"/>
    <col min="3635" max="3635" width="32" style="211" customWidth="1"/>
    <col min="3636" max="3636" width="14.7109375" style="211" customWidth="1"/>
    <col min="3637" max="3637" width="17.28515625" style="211" customWidth="1"/>
    <col min="3638" max="3861" width="7.85546875" style="211"/>
    <col min="3862" max="3864" width="0" style="211" hidden="1" customWidth="1"/>
    <col min="3865" max="3865" width="16.42578125" style="211" customWidth="1"/>
    <col min="3866" max="3866" width="37.140625" style="211" customWidth="1"/>
    <col min="3867" max="3867" width="9.7109375" style="211" customWidth="1"/>
    <col min="3868" max="3868" width="20.5703125" style="211" customWidth="1"/>
    <col min="3869" max="3869" width="19.7109375" style="211" customWidth="1"/>
    <col min="3870" max="3870" width="22.5703125" style="211" customWidth="1"/>
    <col min="3871" max="3871" width="16.140625" style="211" customWidth="1"/>
    <col min="3872" max="3872" width="22" style="211" customWidth="1"/>
    <col min="3873" max="3873" width="20.28515625" style="211" customWidth="1"/>
    <col min="3874" max="3875" width="23.28515625" style="211" customWidth="1"/>
    <col min="3876" max="3876" width="34.28515625" style="211" customWidth="1"/>
    <col min="3877" max="3877" width="22.5703125" style="211" customWidth="1"/>
    <col min="3878" max="3878" width="23.28515625" style="211" customWidth="1"/>
    <col min="3879" max="3879" width="16" style="211" customWidth="1"/>
    <col min="3880" max="3880" width="13.7109375" style="211" customWidth="1"/>
    <col min="3881" max="3881" width="9.42578125" style="211" customWidth="1"/>
    <col min="3882" max="3882" width="54" style="211" customWidth="1"/>
    <col min="3883" max="3883" width="0" style="211" hidden="1" customWidth="1"/>
    <col min="3884" max="3884" width="10.7109375" style="211" customWidth="1"/>
    <col min="3885" max="3885" width="18.28515625" style="211" customWidth="1"/>
    <col min="3886" max="3886" width="16.42578125" style="211" customWidth="1"/>
    <col min="3887" max="3887" width="16.5703125" style="211" customWidth="1"/>
    <col min="3888" max="3888" width="18.5703125" style="211" customWidth="1"/>
    <col min="3889" max="3889" width="16.5703125" style="211" customWidth="1"/>
    <col min="3890" max="3890" width="22.42578125" style="211" customWidth="1"/>
    <col min="3891" max="3891" width="32" style="211" customWidth="1"/>
    <col min="3892" max="3892" width="14.7109375" style="211" customWidth="1"/>
    <col min="3893" max="3893" width="17.28515625" style="211" customWidth="1"/>
    <col min="3894" max="4117" width="7.85546875" style="211"/>
    <col min="4118" max="4120" width="0" style="211" hidden="1" customWidth="1"/>
    <col min="4121" max="4121" width="16.42578125" style="211" customWidth="1"/>
    <col min="4122" max="4122" width="37.140625" style="211" customWidth="1"/>
    <col min="4123" max="4123" width="9.7109375" style="211" customWidth="1"/>
    <col min="4124" max="4124" width="20.5703125" style="211" customWidth="1"/>
    <col min="4125" max="4125" width="19.7109375" style="211" customWidth="1"/>
    <col min="4126" max="4126" width="22.5703125" style="211" customWidth="1"/>
    <col min="4127" max="4127" width="16.140625" style="211" customWidth="1"/>
    <col min="4128" max="4128" width="22" style="211" customWidth="1"/>
    <col min="4129" max="4129" width="20.28515625" style="211" customWidth="1"/>
    <col min="4130" max="4131" width="23.28515625" style="211" customWidth="1"/>
    <col min="4132" max="4132" width="34.28515625" style="211" customWidth="1"/>
    <col min="4133" max="4133" width="22.5703125" style="211" customWidth="1"/>
    <col min="4134" max="4134" width="23.28515625" style="211" customWidth="1"/>
    <col min="4135" max="4135" width="16" style="211" customWidth="1"/>
    <col min="4136" max="4136" width="13.7109375" style="211" customWidth="1"/>
    <col min="4137" max="4137" width="9.42578125" style="211" customWidth="1"/>
    <col min="4138" max="4138" width="54" style="211" customWidth="1"/>
    <col min="4139" max="4139" width="0" style="211" hidden="1" customWidth="1"/>
    <col min="4140" max="4140" width="10.7109375" style="211" customWidth="1"/>
    <col min="4141" max="4141" width="18.28515625" style="211" customWidth="1"/>
    <col min="4142" max="4142" width="16.42578125" style="211" customWidth="1"/>
    <col min="4143" max="4143" width="16.5703125" style="211" customWidth="1"/>
    <col min="4144" max="4144" width="18.5703125" style="211" customWidth="1"/>
    <col min="4145" max="4145" width="16.5703125" style="211" customWidth="1"/>
    <col min="4146" max="4146" width="22.42578125" style="211" customWidth="1"/>
    <col min="4147" max="4147" width="32" style="211" customWidth="1"/>
    <col min="4148" max="4148" width="14.7109375" style="211" customWidth="1"/>
    <col min="4149" max="4149" width="17.28515625" style="211" customWidth="1"/>
    <col min="4150" max="4373" width="7.85546875" style="211"/>
    <col min="4374" max="4376" width="0" style="211" hidden="1" customWidth="1"/>
    <col min="4377" max="4377" width="16.42578125" style="211" customWidth="1"/>
    <col min="4378" max="4378" width="37.140625" style="211" customWidth="1"/>
    <col min="4379" max="4379" width="9.7109375" style="211" customWidth="1"/>
    <col min="4380" max="4380" width="20.5703125" style="211" customWidth="1"/>
    <col min="4381" max="4381" width="19.7109375" style="211" customWidth="1"/>
    <col min="4382" max="4382" width="22.5703125" style="211" customWidth="1"/>
    <col min="4383" max="4383" width="16.140625" style="211" customWidth="1"/>
    <col min="4384" max="4384" width="22" style="211" customWidth="1"/>
    <col min="4385" max="4385" width="20.28515625" style="211" customWidth="1"/>
    <col min="4386" max="4387" width="23.28515625" style="211" customWidth="1"/>
    <col min="4388" max="4388" width="34.28515625" style="211" customWidth="1"/>
    <col min="4389" max="4389" width="22.5703125" style="211" customWidth="1"/>
    <col min="4390" max="4390" width="23.28515625" style="211" customWidth="1"/>
    <col min="4391" max="4391" width="16" style="211" customWidth="1"/>
    <col min="4392" max="4392" width="13.7109375" style="211" customWidth="1"/>
    <col min="4393" max="4393" width="9.42578125" style="211" customWidth="1"/>
    <col min="4394" max="4394" width="54" style="211" customWidth="1"/>
    <col min="4395" max="4395" width="0" style="211" hidden="1" customWidth="1"/>
    <col min="4396" max="4396" width="10.7109375" style="211" customWidth="1"/>
    <col min="4397" max="4397" width="18.28515625" style="211" customWidth="1"/>
    <col min="4398" max="4398" width="16.42578125" style="211" customWidth="1"/>
    <col min="4399" max="4399" width="16.5703125" style="211" customWidth="1"/>
    <col min="4400" max="4400" width="18.5703125" style="211" customWidth="1"/>
    <col min="4401" max="4401" width="16.5703125" style="211" customWidth="1"/>
    <col min="4402" max="4402" width="22.42578125" style="211" customWidth="1"/>
    <col min="4403" max="4403" width="32" style="211" customWidth="1"/>
    <col min="4404" max="4404" width="14.7109375" style="211" customWidth="1"/>
    <col min="4405" max="4405" width="17.28515625" style="211" customWidth="1"/>
    <col min="4406" max="4629" width="7.85546875" style="211"/>
    <col min="4630" max="4632" width="0" style="211" hidden="1" customWidth="1"/>
    <col min="4633" max="4633" width="16.42578125" style="211" customWidth="1"/>
    <col min="4634" max="4634" width="37.140625" style="211" customWidth="1"/>
    <col min="4635" max="4635" width="9.7109375" style="211" customWidth="1"/>
    <col min="4636" max="4636" width="20.5703125" style="211" customWidth="1"/>
    <col min="4637" max="4637" width="19.7109375" style="211" customWidth="1"/>
    <col min="4638" max="4638" width="22.5703125" style="211" customWidth="1"/>
    <col min="4639" max="4639" width="16.140625" style="211" customWidth="1"/>
    <col min="4640" max="4640" width="22" style="211" customWidth="1"/>
    <col min="4641" max="4641" width="20.28515625" style="211" customWidth="1"/>
    <col min="4642" max="4643" width="23.28515625" style="211" customWidth="1"/>
    <col min="4644" max="4644" width="34.28515625" style="211" customWidth="1"/>
    <col min="4645" max="4645" width="22.5703125" style="211" customWidth="1"/>
    <col min="4646" max="4646" width="23.28515625" style="211" customWidth="1"/>
    <col min="4647" max="4647" width="16" style="211" customWidth="1"/>
    <col min="4648" max="4648" width="13.7109375" style="211" customWidth="1"/>
    <col min="4649" max="4649" width="9.42578125" style="211" customWidth="1"/>
    <col min="4650" max="4650" width="54" style="211" customWidth="1"/>
    <col min="4651" max="4651" width="0" style="211" hidden="1" customWidth="1"/>
    <col min="4652" max="4652" width="10.7109375" style="211" customWidth="1"/>
    <col min="4653" max="4653" width="18.28515625" style="211" customWidth="1"/>
    <col min="4654" max="4654" width="16.42578125" style="211" customWidth="1"/>
    <col min="4655" max="4655" width="16.5703125" style="211" customWidth="1"/>
    <col min="4656" max="4656" width="18.5703125" style="211" customWidth="1"/>
    <col min="4657" max="4657" width="16.5703125" style="211" customWidth="1"/>
    <col min="4658" max="4658" width="22.42578125" style="211" customWidth="1"/>
    <col min="4659" max="4659" width="32" style="211" customWidth="1"/>
    <col min="4660" max="4660" width="14.7109375" style="211" customWidth="1"/>
    <col min="4661" max="4661" width="17.28515625" style="211" customWidth="1"/>
    <col min="4662" max="4885" width="7.85546875" style="211"/>
    <col min="4886" max="4888" width="0" style="211" hidden="1" customWidth="1"/>
    <col min="4889" max="4889" width="16.42578125" style="211" customWidth="1"/>
    <col min="4890" max="4890" width="37.140625" style="211" customWidth="1"/>
    <col min="4891" max="4891" width="9.7109375" style="211" customWidth="1"/>
    <col min="4892" max="4892" width="20.5703125" style="211" customWidth="1"/>
    <col min="4893" max="4893" width="19.7109375" style="211" customWidth="1"/>
    <col min="4894" max="4894" width="22.5703125" style="211" customWidth="1"/>
    <col min="4895" max="4895" width="16.140625" style="211" customWidth="1"/>
    <col min="4896" max="4896" width="22" style="211" customWidth="1"/>
    <col min="4897" max="4897" width="20.28515625" style="211" customWidth="1"/>
    <col min="4898" max="4899" width="23.28515625" style="211" customWidth="1"/>
    <col min="4900" max="4900" width="34.28515625" style="211" customWidth="1"/>
    <col min="4901" max="4901" width="22.5703125" style="211" customWidth="1"/>
    <col min="4902" max="4902" width="23.28515625" style="211" customWidth="1"/>
    <col min="4903" max="4903" width="16" style="211" customWidth="1"/>
    <col min="4904" max="4904" width="13.7109375" style="211" customWidth="1"/>
    <col min="4905" max="4905" width="9.42578125" style="211" customWidth="1"/>
    <col min="4906" max="4906" width="54" style="211" customWidth="1"/>
    <col min="4907" max="4907" width="0" style="211" hidden="1" customWidth="1"/>
    <col min="4908" max="4908" width="10.7109375" style="211" customWidth="1"/>
    <col min="4909" max="4909" width="18.28515625" style="211" customWidth="1"/>
    <col min="4910" max="4910" width="16.42578125" style="211" customWidth="1"/>
    <col min="4911" max="4911" width="16.5703125" style="211" customWidth="1"/>
    <col min="4912" max="4912" width="18.5703125" style="211" customWidth="1"/>
    <col min="4913" max="4913" width="16.5703125" style="211" customWidth="1"/>
    <col min="4914" max="4914" width="22.42578125" style="211" customWidth="1"/>
    <col min="4915" max="4915" width="32" style="211" customWidth="1"/>
    <col min="4916" max="4916" width="14.7109375" style="211" customWidth="1"/>
    <col min="4917" max="4917" width="17.28515625" style="211" customWidth="1"/>
    <col min="4918" max="5141" width="7.85546875" style="211"/>
    <col min="5142" max="5144" width="0" style="211" hidden="1" customWidth="1"/>
    <col min="5145" max="5145" width="16.42578125" style="211" customWidth="1"/>
    <col min="5146" max="5146" width="37.140625" style="211" customWidth="1"/>
    <col min="5147" max="5147" width="9.7109375" style="211" customWidth="1"/>
    <col min="5148" max="5148" width="20.5703125" style="211" customWidth="1"/>
    <col min="5149" max="5149" width="19.7109375" style="211" customWidth="1"/>
    <col min="5150" max="5150" width="22.5703125" style="211" customWidth="1"/>
    <col min="5151" max="5151" width="16.140625" style="211" customWidth="1"/>
    <col min="5152" max="5152" width="22" style="211" customWidth="1"/>
    <col min="5153" max="5153" width="20.28515625" style="211" customWidth="1"/>
    <col min="5154" max="5155" width="23.28515625" style="211" customWidth="1"/>
    <col min="5156" max="5156" width="34.28515625" style="211" customWidth="1"/>
    <col min="5157" max="5157" width="22.5703125" style="211" customWidth="1"/>
    <col min="5158" max="5158" width="23.28515625" style="211" customWidth="1"/>
    <col min="5159" max="5159" width="16" style="211" customWidth="1"/>
    <col min="5160" max="5160" width="13.7109375" style="211" customWidth="1"/>
    <col min="5161" max="5161" width="9.42578125" style="211" customWidth="1"/>
    <col min="5162" max="5162" width="54" style="211" customWidth="1"/>
    <col min="5163" max="5163" width="0" style="211" hidden="1" customWidth="1"/>
    <col min="5164" max="5164" width="10.7109375" style="211" customWidth="1"/>
    <col min="5165" max="5165" width="18.28515625" style="211" customWidth="1"/>
    <col min="5166" max="5166" width="16.42578125" style="211" customWidth="1"/>
    <col min="5167" max="5167" width="16.5703125" style="211" customWidth="1"/>
    <col min="5168" max="5168" width="18.5703125" style="211" customWidth="1"/>
    <col min="5169" max="5169" width="16.5703125" style="211" customWidth="1"/>
    <col min="5170" max="5170" width="22.42578125" style="211" customWidth="1"/>
    <col min="5171" max="5171" width="32" style="211" customWidth="1"/>
    <col min="5172" max="5172" width="14.7109375" style="211" customWidth="1"/>
    <col min="5173" max="5173" width="17.28515625" style="211" customWidth="1"/>
    <col min="5174" max="5397" width="7.85546875" style="211"/>
    <col min="5398" max="5400" width="0" style="211" hidden="1" customWidth="1"/>
    <col min="5401" max="5401" width="16.42578125" style="211" customWidth="1"/>
    <col min="5402" max="5402" width="37.140625" style="211" customWidth="1"/>
    <col min="5403" max="5403" width="9.7109375" style="211" customWidth="1"/>
    <col min="5404" max="5404" width="20.5703125" style="211" customWidth="1"/>
    <col min="5405" max="5405" width="19.7109375" style="211" customWidth="1"/>
    <col min="5406" max="5406" width="22.5703125" style="211" customWidth="1"/>
    <col min="5407" max="5407" width="16.140625" style="211" customWidth="1"/>
    <col min="5408" max="5408" width="22" style="211" customWidth="1"/>
    <col min="5409" max="5409" width="20.28515625" style="211" customWidth="1"/>
    <col min="5410" max="5411" width="23.28515625" style="211" customWidth="1"/>
    <col min="5412" max="5412" width="34.28515625" style="211" customWidth="1"/>
    <col min="5413" max="5413" width="22.5703125" style="211" customWidth="1"/>
    <col min="5414" max="5414" width="23.28515625" style="211" customWidth="1"/>
    <col min="5415" max="5415" width="16" style="211" customWidth="1"/>
    <col min="5416" max="5416" width="13.7109375" style="211" customWidth="1"/>
    <col min="5417" max="5417" width="9.42578125" style="211" customWidth="1"/>
    <col min="5418" max="5418" width="54" style="211" customWidth="1"/>
    <col min="5419" max="5419" width="0" style="211" hidden="1" customWidth="1"/>
    <col min="5420" max="5420" width="10.7109375" style="211" customWidth="1"/>
    <col min="5421" max="5421" width="18.28515625" style="211" customWidth="1"/>
    <col min="5422" max="5422" width="16.42578125" style="211" customWidth="1"/>
    <col min="5423" max="5423" width="16.5703125" style="211" customWidth="1"/>
    <col min="5424" max="5424" width="18.5703125" style="211" customWidth="1"/>
    <col min="5425" max="5425" width="16.5703125" style="211" customWidth="1"/>
    <col min="5426" max="5426" width="22.42578125" style="211" customWidth="1"/>
    <col min="5427" max="5427" width="32" style="211" customWidth="1"/>
    <col min="5428" max="5428" width="14.7109375" style="211" customWidth="1"/>
    <col min="5429" max="5429" width="17.28515625" style="211" customWidth="1"/>
    <col min="5430" max="5653" width="7.85546875" style="211"/>
    <col min="5654" max="5656" width="0" style="211" hidden="1" customWidth="1"/>
    <col min="5657" max="5657" width="16.42578125" style="211" customWidth="1"/>
    <col min="5658" max="5658" width="37.140625" style="211" customWidth="1"/>
    <col min="5659" max="5659" width="9.7109375" style="211" customWidth="1"/>
    <col min="5660" max="5660" width="20.5703125" style="211" customWidth="1"/>
    <col min="5661" max="5661" width="19.7109375" style="211" customWidth="1"/>
    <col min="5662" max="5662" width="22.5703125" style="211" customWidth="1"/>
    <col min="5663" max="5663" width="16.140625" style="211" customWidth="1"/>
    <col min="5664" max="5664" width="22" style="211" customWidth="1"/>
    <col min="5665" max="5665" width="20.28515625" style="211" customWidth="1"/>
    <col min="5666" max="5667" width="23.28515625" style="211" customWidth="1"/>
    <col min="5668" max="5668" width="34.28515625" style="211" customWidth="1"/>
    <col min="5669" max="5669" width="22.5703125" style="211" customWidth="1"/>
    <col min="5670" max="5670" width="23.28515625" style="211" customWidth="1"/>
    <col min="5671" max="5671" width="16" style="211" customWidth="1"/>
    <col min="5672" max="5672" width="13.7109375" style="211" customWidth="1"/>
    <col min="5673" max="5673" width="9.42578125" style="211" customWidth="1"/>
    <col min="5674" max="5674" width="54" style="211" customWidth="1"/>
    <col min="5675" max="5675" width="0" style="211" hidden="1" customWidth="1"/>
    <col min="5676" max="5676" width="10.7109375" style="211" customWidth="1"/>
    <col min="5677" max="5677" width="18.28515625" style="211" customWidth="1"/>
    <col min="5678" max="5678" width="16.42578125" style="211" customWidth="1"/>
    <col min="5679" max="5679" width="16.5703125" style="211" customWidth="1"/>
    <col min="5680" max="5680" width="18.5703125" style="211" customWidth="1"/>
    <col min="5681" max="5681" width="16.5703125" style="211" customWidth="1"/>
    <col min="5682" max="5682" width="22.42578125" style="211" customWidth="1"/>
    <col min="5683" max="5683" width="32" style="211" customWidth="1"/>
    <col min="5684" max="5684" width="14.7109375" style="211" customWidth="1"/>
    <col min="5685" max="5685" width="17.28515625" style="211" customWidth="1"/>
    <col min="5686" max="5909" width="7.85546875" style="211"/>
    <col min="5910" max="5912" width="0" style="211" hidden="1" customWidth="1"/>
    <col min="5913" max="5913" width="16.42578125" style="211" customWidth="1"/>
    <col min="5914" max="5914" width="37.140625" style="211" customWidth="1"/>
    <col min="5915" max="5915" width="9.7109375" style="211" customWidth="1"/>
    <col min="5916" max="5916" width="20.5703125" style="211" customWidth="1"/>
    <col min="5917" max="5917" width="19.7109375" style="211" customWidth="1"/>
    <col min="5918" max="5918" width="22.5703125" style="211" customWidth="1"/>
    <col min="5919" max="5919" width="16.140625" style="211" customWidth="1"/>
    <col min="5920" max="5920" width="22" style="211" customWidth="1"/>
    <col min="5921" max="5921" width="20.28515625" style="211" customWidth="1"/>
    <col min="5922" max="5923" width="23.28515625" style="211" customWidth="1"/>
    <col min="5924" max="5924" width="34.28515625" style="211" customWidth="1"/>
    <col min="5925" max="5925" width="22.5703125" style="211" customWidth="1"/>
    <col min="5926" max="5926" width="23.28515625" style="211" customWidth="1"/>
    <col min="5927" max="5927" width="16" style="211" customWidth="1"/>
    <col min="5928" max="5928" width="13.7109375" style="211" customWidth="1"/>
    <col min="5929" max="5929" width="9.42578125" style="211" customWidth="1"/>
    <col min="5930" max="5930" width="54" style="211" customWidth="1"/>
    <col min="5931" max="5931" width="0" style="211" hidden="1" customWidth="1"/>
    <col min="5932" max="5932" width="10.7109375" style="211" customWidth="1"/>
    <col min="5933" max="5933" width="18.28515625" style="211" customWidth="1"/>
    <col min="5934" max="5934" width="16.42578125" style="211" customWidth="1"/>
    <col min="5935" max="5935" width="16.5703125" style="211" customWidth="1"/>
    <col min="5936" max="5936" width="18.5703125" style="211" customWidth="1"/>
    <col min="5937" max="5937" width="16.5703125" style="211" customWidth="1"/>
    <col min="5938" max="5938" width="22.42578125" style="211" customWidth="1"/>
    <col min="5939" max="5939" width="32" style="211" customWidth="1"/>
    <col min="5940" max="5940" width="14.7109375" style="211" customWidth="1"/>
    <col min="5941" max="5941" width="17.28515625" style="211" customWidth="1"/>
    <col min="5942" max="6165" width="7.85546875" style="211"/>
    <col min="6166" max="6168" width="0" style="211" hidden="1" customWidth="1"/>
    <col min="6169" max="6169" width="16.42578125" style="211" customWidth="1"/>
    <col min="6170" max="6170" width="37.140625" style="211" customWidth="1"/>
    <col min="6171" max="6171" width="9.7109375" style="211" customWidth="1"/>
    <col min="6172" max="6172" width="20.5703125" style="211" customWidth="1"/>
    <col min="6173" max="6173" width="19.7109375" style="211" customWidth="1"/>
    <col min="6174" max="6174" width="22.5703125" style="211" customWidth="1"/>
    <col min="6175" max="6175" width="16.140625" style="211" customWidth="1"/>
    <col min="6176" max="6176" width="22" style="211" customWidth="1"/>
    <col min="6177" max="6177" width="20.28515625" style="211" customWidth="1"/>
    <col min="6178" max="6179" width="23.28515625" style="211" customWidth="1"/>
    <col min="6180" max="6180" width="34.28515625" style="211" customWidth="1"/>
    <col min="6181" max="6181" width="22.5703125" style="211" customWidth="1"/>
    <col min="6182" max="6182" width="23.28515625" style="211" customWidth="1"/>
    <col min="6183" max="6183" width="16" style="211" customWidth="1"/>
    <col min="6184" max="6184" width="13.7109375" style="211" customWidth="1"/>
    <col min="6185" max="6185" width="9.42578125" style="211" customWidth="1"/>
    <col min="6186" max="6186" width="54" style="211" customWidth="1"/>
    <col min="6187" max="6187" width="0" style="211" hidden="1" customWidth="1"/>
    <col min="6188" max="6188" width="10.7109375" style="211" customWidth="1"/>
    <col min="6189" max="6189" width="18.28515625" style="211" customWidth="1"/>
    <col min="6190" max="6190" width="16.42578125" style="211" customWidth="1"/>
    <col min="6191" max="6191" width="16.5703125" style="211" customWidth="1"/>
    <col min="6192" max="6192" width="18.5703125" style="211" customWidth="1"/>
    <col min="6193" max="6193" width="16.5703125" style="211" customWidth="1"/>
    <col min="6194" max="6194" width="22.42578125" style="211" customWidth="1"/>
    <col min="6195" max="6195" width="32" style="211" customWidth="1"/>
    <col min="6196" max="6196" width="14.7109375" style="211" customWidth="1"/>
    <col min="6197" max="6197" width="17.28515625" style="211" customWidth="1"/>
    <col min="6198" max="6421" width="7.85546875" style="211"/>
    <col min="6422" max="6424" width="0" style="211" hidden="1" customWidth="1"/>
    <col min="6425" max="6425" width="16.42578125" style="211" customWidth="1"/>
    <col min="6426" max="6426" width="37.140625" style="211" customWidth="1"/>
    <col min="6427" max="6427" width="9.7109375" style="211" customWidth="1"/>
    <col min="6428" max="6428" width="20.5703125" style="211" customWidth="1"/>
    <col min="6429" max="6429" width="19.7109375" style="211" customWidth="1"/>
    <col min="6430" max="6430" width="22.5703125" style="211" customWidth="1"/>
    <col min="6431" max="6431" width="16.140625" style="211" customWidth="1"/>
    <col min="6432" max="6432" width="22" style="211" customWidth="1"/>
    <col min="6433" max="6433" width="20.28515625" style="211" customWidth="1"/>
    <col min="6434" max="6435" width="23.28515625" style="211" customWidth="1"/>
    <col min="6436" max="6436" width="34.28515625" style="211" customWidth="1"/>
    <col min="6437" max="6437" width="22.5703125" style="211" customWidth="1"/>
    <col min="6438" max="6438" width="23.28515625" style="211" customWidth="1"/>
    <col min="6439" max="6439" width="16" style="211" customWidth="1"/>
    <col min="6440" max="6440" width="13.7109375" style="211" customWidth="1"/>
    <col min="6441" max="6441" width="9.42578125" style="211" customWidth="1"/>
    <col min="6442" max="6442" width="54" style="211" customWidth="1"/>
    <col min="6443" max="6443" width="0" style="211" hidden="1" customWidth="1"/>
    <col min="6444" max="6444" width="10.7109375" style="211" customWidth="1"/>
    <col min="6445" max="6445" width="18.28515625" style="211" customWidth="1"/>
    <col min="6446" max="6446" width="16.42578125" style="211" customWidth="1"/>
    <col min="6447" max="6447" width="16.5703125" style="211" customWidth="1"/>
    <col min="6448" max="6448" width="18.5703125" style="211" customWidth="1"/>
    <col min="6449" max="6449" width="16.5703125" style="211" customWidth="1"/>
    <col min="6450" max="6450" width="22.42578125" style="211" customWidth="1"/>
    <col min="6451" max="6451" width="32" style="211" customWidth="1"/>
    <col min="6452" max="6452" width="14.7109375" style="211" customWidth="1"/>
    <col min="6453" max="6453" width="17.28515625" style="211" customWidth="1"/>
    <col min="6454" max="6677" width="7.85546875" style="211"/>
    <col min="6678" max="6680" width="0" style="211" hidden="1" customWidth="1"/>
    <col min="6681" max="6681" width="16.42578125" style="211" customWidth="1"/>
    <col min="6682" max="6682" width="37.140625" style="211" customWidth="1"/>
    <col min="6683" max="6683" width="9.7109375" style="211" customWidth="1"/>
    <col min="6684" max="6684" width="20.5703125" style="211" customWidth="1"/>
    <col min="6685" max="6685" width="19.7109375" style="211" customWidth="1"/>
    <col min="6686" max="6686" width="22.5703125" style="211" customWidth="1"/>
    <col min="6687" max="6687" width="16.140625" style="211" customWidth="1"/>
    <col min="6688" max="6688" width="22" style="211" customWidth="1"/>
    <col min="6689" max="6689" width="20.28515625" style="211" customWidth="1"/>
    <col min="6690" max="6691" width="23.28515625" style="211" customWidth="1"/>
    <col min="6692" max="6692" width="34.28515625" style="211" customWidth="1"/>
    <col min="6693" max="6693" width="22.5703125" style="211" customWidth="1"/>
    <col min="6694" max="6694" width="23.28515625" style="211" customWidth="1"/>
    <col min="6695" max="6695" width="16" style="211" customWidth="1"/>
    <col min="6696" max="6696" width="13.7109375" style="211" customWidth="1"/>
    <col min="6697" max="6697" width="9.42578125" style="211" customWidth="1"/>
    <col min="6698" max="6698" width="54" style="211" customWidth="1"/>
    <col min="6699" max="6699" width="0" style="211" hidden="1" customWidth="1"/>
    <col min="6700" max="6700" width="10.7109375" style="211" customWidth="1"/>
    <col min="6701" max="6701" width="18.28515625" style="211" customWidth="1"/>
    <col min="6702" max="6702" width="16.42578125" style="211" customWidth="1"/>
    <col min="6703" max="6703" width="16.5703125" style="211" customWidth="1"/>
    <col min="6704" max="6704" width="18.5703125" style="211" customWidth="1"/>
    <col min="6705" max="6705" width="16.5703125" style="211" customWidth="1"/>
    <col min="6706" max="6706" width="22.42578125" style="211" customWidth="1"/>
    <col min="6707" max="6707" width="32" style="211" customWidth="1"/>
    <col min="6708" max="6708" width="14.7109375" style="211" customWidth="1"/>
    <col min="6709" max="6709" width="17.28515625" style="211" customWidth="1"/>
    <col min="6710" max="6933" width="7.85546875" style="211"/>
    <col min="6934" max="6936" width="0" style="211" hidden="1" customWidth="1"/>
    <col min="6937" max="6937" width="16.42578125" style="211" customWidth="1"/>
    <col min="6938" max="6938" width="37.140625" style="211" customWidth="1"/>
    <col min="6939" max="6939" width="9.7109375" style="211" customWidth="1"/>
    <col min="6940" max="6940" width="20.5703125" style="211" customWidth="1"/>
    <col min="6941" max="6941" width="19.7109375" style="211" customWidth="1"/>
    <col min="6942" max="6942" width="22.5703125" style="211" customWidth="1"/>
    <col min="6943" max="6943" width="16.140625" style="211" customWidth="1"/>
    <col min="6944" max="6944" width="22" style="211" customWidth="1"/>
    <col min="6945" max="6945" width="20.28515625" style="211" customWidth="1"/>
    <col min="6946" max="6947" width="23.28515625" style="211" customWidth="1"/>
    <col min="6948" max="6948" width="34.28515625" style="211" customWidth="1"/>
    <col min="6949" max="6949" width="22.5703125" style="211" customWidth="1"/>
    <col min="6950" max="6950" width="23.28515625" style="211" customWidth="1"/>
    <col min="6951" max="6951" width="16" style="211" customWidth="1"/>
    <col min="6952" max="6952" width="13.7109375" style="211" customWidth="1"/>
    <col min="6953" max="6953" width="9.42578125" style="211" customWidth="1"/>
    <col min="6954" max="6954" width="54" style="211" customWidth="1"/>
    <col min="6955" max="6955" width="0" style="211" hidden="1" customWidth="1"/>
    <col min="6956" max="6956" width="10.7109375" style="211" customWidth="1"/>
    <col min="6957" max="6957" width="18.28515625" style="211" customWidth="1"/>
    <col min="6958" max="6958" width="16.42578125" style="211" customWidth="1"/>
    <col min="6959" max="6959" width="16.5703125" style="211" customWidth="1"/>
    <col min="6960" max="6960" width="18.5703125" style="211" customWidth="1"/>
    <col min="6961" max="6961" width="16.5703125" style="211" customWidth="1"/>
    <col min="6962" max="6962" width="22.42578125" style="211" customWidth="1"/>
    <col min="6963" max="6963" width="32" style="211" customWidth="1"/>
    <col min="6964" max="6964" width="14.7109375" style="211" customWidth="1"/>
    <col min="6965" max="6965" width="17.28515625" style="211" customWidth="1"/>
    <col min="6966" max="7189" width="7.85546875" style="211"/>
    <col min="7190" max="7192" width="0" style="211" hidden="1" customWidth="1"/>
    <col min="7193" max="7193" width="16.42578125" style="211" customWidth="1"/>
    <col min="7194" max="7194" width="37.140625" style="211" customWidth="1"/>
    <col min="7195" max="7195" width="9.7109375" style="211" customWidth="1"/>
    <col min="7196" max="7196" width="20.5703125" style="211" customWidth="1"/>
    <col min="7197" max="7197" width="19.7109375" style="211" customWidth="1"/>
    <col min="7198" max="7198" width="22.5703125" style="211" customWidth="1"/>
    <col min="7199" max="7199" width="16.140625" style="211" customWidth="1"/>
    <col min="7200" max="7200" width="22" style="211" customWidth="1"/>
    <col min="7201" max="7201" width="20.28515625" style="211" customWidth="1"/>
    <col min="7202" max="7203" width="23.28515625" style="211" customWidth="1"/>
    <col min="7204" max="7204" width="34.28515625" style="211" customWidth="1"/>
    <col min="7205" max="7205" width="22.5703125" style="211" customWidth="1"/>
    <col min="7206" max="7206" width="23.28515625" style="211" customWidth="1"/>
    <col min="7207" max="7207" width="16" style="211" customWidth="1"/>
    <col min="7208" max="7208" width="13.7109375" style="211" customWidth="1"/>
    <col min="7209" max="7209" width="9.42578125" style="211" customWidth="1"/>
    <col min="7210" max="7210" width="54" style="211" customWidth="1"/>
    <col min="7211" max="7211" width="0" style="211" hidden="1" customWidth="1"/>
    <col min="7212" max="7212" width="10.7109375" style="211" customWidth="1"/>
    <col min="7213" max="7213" width="18.28515625" style="211" customWidth="1"/>
    <col min="7214" max="7214" width="16.42578125" style="211" customWidth="1"/>
    <col min="7215" max="7215" width="16.5703125" style="211" customWidth="1"/>
    <col min="7216" max="7216" width="18.5703125" style="211" customWidth="1"/>
    <col min="7217" max="7217" width="16.5703125" style="211" customWidth="1"/>
    <col min="7218" max="7218" width="22.42578125" style="211" customWidth="1"/>
    <col min="7219" max="7219" width="32" style="211" customWidth="1"/>
    <col min="7220" max="7220" width="14.7109375" style="211" customWidth="1"/>
    <col min="7221" max="7221" width="17.28515625" style="211" customWidth="1"/>
    <col min="7222" max="7445" width="7.85546875" style="211"/>
    <col min="7446" max="7448" width="0" style="211" hidden="1" customWidth="1"/>
    <col min="7449" max="7449" width="16.42578125" style="211" customWidth="1"/>
    <col min="7450" max="7450" width="37.140625" style="211" customWidth="1"/>
    <col min="7451" max="7451" width="9.7109375" style="211" customWidth="1"/>
    <col min="7452" max="7452" width="20.5703125" style="211" customWidth="1"/>
    <col min="7453" max="7453" width="19.7109375" style="211" customWidth="1"/>
    <col min="7454" max="7454" width="22.5703125" style="211" customWidth="1"/>
    <col min="7455" max="7455" width="16.140625" style="211" customWidth="1"/>
    <col min="7456" max="7456" width="22" style="211" customWidth="1"/>
    <col min="7457" max="7457" width="20.28515625" style="211" customWidth="1"/>
    <col min="7458" max="7459" width="23.28515625" style="211" customWidth="1"/>
    <col min="7460" max="7460" width="34.28515625" style="211" customWidth="1"/>
    <col min="7461" max="7461" width="22.5703125" style="211" customWidth="1"/>
    <col min="7462" max="7462" width="23.28515625" style="211" customWidth="1"/>
    <col min="7463" max="7463" width="16" style="211" customWidth="1"/>
    <col min="7464" max="7464" width="13.7109375" style="211" customWidth="1"/>
    <col min="7465" max="7465" width="9.42578125" style="211" customWidth="1"/>
    <col min="7466" max="7466" width="54" style="211" customWidth="1"/>
    <col min="7467" max="7467" width="0" style="211" hidden="1" customWidth="1"/>
    <col min="7468" max="7468" width="10.7109375" style="211" customWidth="1"/>
    <col min="7469" max="7469" width="18.28515625" style="211" customWidth="1"/>
    <col min="7470" max="7470" width="16.42578125" style="211" customWidth="1"/>
    <col min="7471" max="7471" width="16.5703125" style="211" customWidth="1"/>
    <col min="7472" max="7472" width="18.5703125" style="211" customWidth="1"/>
    <col min="7473" max="7473" width="16.5703125" style="211" customWidth="1"/>
    <col min="7474" max="7474" width="22.42578125" style="211" customWidth="1"/>
    <col min="7475" max="7475" width="32" style="211" customWidth="1"/>
    <col min="7476" max="7476" width="14.7109375" style="211" customWidth="1"/>
    <col min="7477" max="7477" width="17.28515625" style="211" customWidth="1"/>
    <col min="7478" max="7701" width="7.85546875" style="211"/>
    <col min="7702" max="7704" width="0" style="211" hidden="1" customWidth="1"/>
    <col min="7705" max="7705" width="16.42578125" style="211" customWidth="1"/>
    <col min="7706" max="7706" width="37.140625" style="211" customWidth="1"/>
    <col min="7707" max="7707" width="9.7109375" style="211" customWidth="1"/>
    <col min="7708" max="7708" width="20.5703125" style="211" customWidth="1"/>
    <col min="7709" max="7709" width="19.7109375" style="211" customWidth="1"/>
    <col min="7710" max="7710" width="22.5703125" style="211" customWidth="1"/>
    <col min="7711" max="7711" width="16.140625" style="211" customWidth="1"/>
    <col min="7712" max="7712" width="22" style="211" customWidth="1"/>
    <col min="7713" max="7713" width="20.28515625" style="211" customWidth="1"/>
    <col min="7714" max="7715" width="23.28515625" style="211" customWidth="1"/>
    <col min="7716" max="7716" width="34.28515625" style="211" customWidth="1"/>
    <col min="7717" max="7717" width="22.5703125" style="211" customWidth="1"/>
    <col min="7718" max="7718" width="23.28515625" style="211" customWidth="1"/>
    <col min="7719" max="7719" width="16" style="211" customWidth="1"/>
    <col min="7720" max="7720" width="13.7109375" style="211" customWidth="1"/>
    <col min="7721" max="7721" width="9.42578125" style="211" customWidth="1"/>
    <col min="7722" max="7722" width="54" style="211" customWidth="1"/>
    <col min="7723" max="7723" width="0" style="211" hidden="1" customWidth="1"/>
    <col min="7724" max="7724" width="10.7109375" style="211" customWidth="1"/>
    <col min="7725" max="7725" width="18.28515625" style="211" customWidth="1"/>
    <col min="7726" max="7726" width="16.42578125" style="211" customWidth="1"/>
    <col min="7727" max="7727" width="16.5703125" style="211" customWidth="1"/>
    <col min="7728" max="7728" width="18.5703125" style="211" customWidth="1"/>
    <col min="7729" max="7729" width="16.5703125" style="211" customWidth="1"/>
    <col min="7730" max="7730" width="22.42578125" style="211" customWidth="1"/>
    <col min="7731" max="7731" width="32" style="211" customWidth="1"/>
    <col min="7732" max="7732" width="14.7109375" style="211" customWidth="1"/>
    <col min="7733" max="7733" width="17.28515625" style="211" customWidth="1"/>
    <col min="7734" max="7957" width="7.85546875" style="211"/>
    <col min="7958" max="7960" width="0" style="211" hidden="1" customWidth="1"/>
    <col min="7961" max="7961" width="16.42578125" style="211" customWidth="1"/>
    <col min="7962" max="7962" width="37.140625" style="211" customWidth="1"/>
    <col min="7963" max="7963" width="9.7109375" style="211" customWidth="1"/>
    <col min="7964" max="7964" width="20.5703125" style="211" customWidth="1"/>
    <col min="7965" max="7965" width="19.7109375" style="211" customWidth="1"/>
    <col min="7966" max="7966" width="22.5703125" style="211" customWidth="1"/>
    <col min="7967" max="7967" width="16.140625" style="211" customWidth="1"/>
    <col min="7968" max="7968" width="22" style="211" customWidth="1"/>
    <col min="7969" max="7969" width="20.28515625" style="211" customWidth="1"/>
    <col min="7970" max="7971" width="23.28515625" style="211" customWidth="1"/>
    <col min="7972" max="7972" width="34.28515625" style="211" customWidth="1"/>
    <col min="7973" max="7973" width="22.5703125" style="211" customWidth="1"/>
    <col min="7974" max="7974" width="23.28515625" style="211" customWidth="1"/>
    <col min="7975" max="7975" width="16" style="211" customWidth="1"/>
    <col min="7976" max="7976" width="13.7109375" style="211" customWidth="1"/>
    <col min="7977" max="7977" width="9.42578125" style="211" customWidth="1"/>
    <col min="7978" max="7978" width="54" style="211" customWidth="1"/>
    <col min="7979" max="7979" width="0" style="211" hidden="1" customWidth="1"/>
    <col min="7980" max="7980" width="10.7109375" style="211" customWidth="1"/>
    <col min="7981" max="7981" width="18.28515625" style="211" customWidth="1"/>
    <col min="7982" max="7982" width="16.42578125" style="211" customWidth="1"/>
    <col min="7983" max="7983" width="16.5703125" style="211" customWidth="1"/>
    <col min="7984" max="7984" width="18.5703125" style="211" customWidth="1"/>
    <col min="7985" max="7985" width="16.5703125" style="211" customWidth="1"/>
    <col min="7986" max="7986" width="22.42578125" style="211" customWidth="1"/>
    <col min="7987" max="7987" width="32" style="211" customWidth="1"/>
    <col min="7988" max="7988" width="14.7109375" style="211" customWidth="1"/>
    <col min="7989" max="7989" width="17.28515625" style="211" customWidth="1"/>
    <col min="7990" max="8213" width="7.85546875" style="211"/>
    <col min="8214" max="8216" width="0" style="211" hidden="1" customWidth="1"/>
    <col min="8217" max="8217" width="16.42578125" style="211" customWidth="1"/>
    <col min="8218" max="8218" width="37.140625" style="211" customWidth="1"/>
    <col min="8219" max="8219" width="9.7109375" style="211" customWidth="1"/>
    <col min="8220" max="8220" width="20.5703125" style="211" customWidth="1"/>
    <col min="8221" max="8221" width="19.7109375" style="211" customWidth="1"/>
    <col min="8222" max="8222" width="22.5703125" style="211" customWidth="1"/>
    <col min="8223" max="8223" width="16.140625" style="211" customWidth="1"/>
    <col min="8224" max="8224" width="22" style="211" customWidth="1"/>
    <col min="8225" max="8225" width="20.28515625" style="211" customWidth="1"/>
    <col min="8226" max="8227" width="23.28515625" style="211" customWidth="1"/>
    <col min="8228" max="8228" width="34.28515625" style="211" customWidth="1"/>
    <col min="8229" max="8229" width="22.5703125" style="211" customWidth="1"/>
    <col min="8230" max="8230" width="23.28515625" style="211" customWidth="1"/>
    <col min="8231" max="8231" width="16" style="211" customWidth="1"/>
    <col min="8232" max="8232" width="13.7109375" style="211" customWidth="1"/>
    <col min="8233" max="8233" width="9.42578125" style="211" customWidth="1"/>
    <col min="8234" max="8234" width="54" style="211" customWidth="1"/>
    <col min="8235" max="8235" width="0" style="211" hidden="1" customWidth="1"/>
    <col min="8236" max="8236" width="10.7109375" style="211" customWidth="1"/>
    <col min="8237" max="8237" width="18.28515625" style="211" customWidth="1"/>
    <col min="8238" max="8238" width="16.42578125" style="211" customWidth="1"/>
    <col min="8239" max="8239" width="16.5703125" style="211" customWidth="1"/>
    <col min="8240" max="8240" width="18.5703125" style="211" customWidth="1"/>
    <col min="8241" max="8241" width="16.5703125" style="211" customWidth="1"/>
    <col min="8242" max="8242" width="22.42578125" style="211" customWidth="1"/>
    <col min="8243" max="8243" width="32" style="211" customWidth="1"/>
    <col min="8244" max="8244" width="14.7109375" style="211" customWidth="1"/>
    <col min="8245" max="8245" width="17.28515625" style="211" customWidth="1"/>
    <col min="8246" max="8469" width="7.85546875" style="211"/>
    <col min="8470" max="8472" width="0" style="211" hidden="1" customWidth="1"/>
    <col min="8473" max="8473" width="16.42578125" style="211" customWidth="1"/>
    <col min="8474" max="8474" width="37.140625" style="211" customWidth="1"/>
    <col min="8475" max="8475" width="9.7109375" style="211" customWidth="1"/>
    <col min="8476" max="8476" width="20.5703125" style="211" customWidth="1"/>
    <col min="8477" max="8477" width="19.7109375" style="211" customWidth="1"/>
    <col min="8478" max="8478" width="22.5703125" style="211" customWidth="1"/>
    <col min="8479" max="8479" width="16.140625" style="211" customWidth="1"/>
    <col min="8480" max="8480" width="22" style="211" customWidth="1"/>
    <col min="8481" max="8481" width="20.28515625" style="211" customWidth="1"/>
    <col min="8482" max="8483" width="23.28515625" style="211" customWidth="1"/>
    <col min="8484" max="8484" width="34.28515625" style="211" customWidth="1"/>
    <col min="8485" max="8485" width="22.5703125" style="211" customWidth="1"/>
    <col min="8486" max="8486" width="23.28515625" style="211" customWidth="1"/>
    <col min="8487" max="8487" width="16" style="211" customWidth="1"/>
    <col min="8488" max="8488" width="13.7109375" style="211" customWidth="1"/>
    <col min="8489" max="8489" width="9.42578125" style="211" customWidth="1"/>
    <col min="8490" max="8490" width="54" style="211" customWidth="1"/>
    <col min="8491" max="8491" width="0" style="211" hidden="1" customWidth="1"/>
    <col min="8492" max="8492" width="10.7109375" style="211" customWidth="1"/>
    <col min="8493" max="8493" width="18.28515625" style="211" customWidth="1"/>
    <col min="8494" max="8494" width="16.42578125" style="211" customWidth="1"/>
    <col min="8495" max="8495" width="16.5703125" style="211" customWidth="1"/>
    <col min="8496" max="8496" width="18.5703125" style="211" customWidth="1"/>
    <col min="8497" max="8497" width="16.5703125" style="211" customWidth="1"/>
    <col min="8498" max="8498" width="22.42578125" style="211" customWidth="1"/>
    <col min="8499" max="8499" width="32" style="211" customWidth="1"/>
    <col min="8500" max="8500" width="14.7109375" style="211" customWidth="1"/>
    <col min="8501" max="8501" width="17.28515625" style="211" customWidth="1"/>
    <col min="8502" max="8725" width="7.85546875" style="211"/>
    <col min="8726" max="8728" width="0" style="211" hidden="1" customWidth="1"/>
    <col min="8729" max="8729" width="16.42578125" style="211" customWidth="1"/>
    <col min="8730" max="8730" width="37.140625" style="211" customWidth="1"/>
    <col min="8731" max="8731" width="9.7109375" style="211" customWidth="1"/>
    <col min="8732" max="8732" width="20.5703125" style="211" customWidth="1"/>
    <col min="8733" max="8733" width="19.7109375" style="211" customWidth="1"/>
    <col min="8734" max="8734" width="22.5703125" style="211" customWidth="1"/>
    <col min="8735" max="8735" width="16.140625" style="211" customWidth="1"/>
    <col min="8736" max="8736" width="22" style="211" customWidth="1"/>
    <col min="8737" max="8737" width="20.28515625" style="211" customWidth="1"/>
    <col min="8738" max="8739" width="23.28515625" style="211" customWidth="1"/>
    <col min="8740" max="8740" width="34.28515625" style="211" customWidth="1"/>
    <col min="8741" max="8741" width="22.5703125" style="211" customWidth="1"/>
    <col min="8742" max="8742" width="23.28515625" style="211" customWidth="1"/>
    <col min="8743" max="8743" width="16" style="211" customWidth="1"/>
    <col min="8744" max="8744" width="13.7109375" style="211" customWidth="1"/>
    <col min="8745" max="8745" width="9.42578125" style="211" customWidth="1"/>
    <col min="8746" max="8746" width="54" style="211" customWidth="1"/>
    <col min="8747" max="8747" width="0" style="211" hidden="1" customWidth="1"/>
    <col min="8748" max="8748" width="10.7109375" style="211" customWidth="1"/>
    <col min="8749" max="8749" width="18.28515625" style="211" customWidth="1"/>
    <col min="8750" max="8750" width="16.42578125" style="211" customWidth="1"/>
    <col min="8751" max="8751" width="16.5703125" style="211" customWidth="1"/>
    <col min="8752" max="8752" width="18.5703125" style="211" customWidth="1"/>
    <col min="8753" max="8753" width="16.5703125" style="211" customWidth="1"/>
    <col min="8754" max="8754" width="22.42578125" style="211" customWidth="1"/>
    <col min="8755" max="8755" width="32" style="211" customWidth="1"/>
    <col min="8756" max="8756" width="14.7109375" style="211" customWidth="1"/>
    <col min="8757" max="8757" width="17.28515625" style="211" customWidth="1"/>
    <col min="8758" max="8981" width="7.85546875" style="211"/>
    <col min="8982" max="8984" width="0" style="211" hidden="1" customWidth="1"/>
    <col min="8985" max="8985" width="16.42578125" style="211" customWidth="1"/>
    <col min="8986" max="8986" width="37.140625" style="211" customWidth="1"/>
    <col min="8987" max="8987" width="9.7109375" style="211" customWidth="1"/>
    <col min="8988" max="8988" width="20.5703125" style="211" customWidth="1"/>
    <col min="8989" max="8989" width="19.7109375" style="211" customWidth="1"/>
    <col min="8990" max="8990" width="22.5703125" style="211" customWidth="1"/>
    <col min="8991" max="8991" width="16.140625" style="211" customWidth="1"/>
    <col min="8992" max="8992" width="22" style="211" customWidth="1"/>
    <col min="8993" max="8993" width="20.28515625" style="211" customWidth="1"/>
    <col min="8994" max="8995" width="23.28515625" style="211" customWidth="1"/>
    <col min="8996" max="8996" width="34.28515625" style="211" customWidth="1"/>
    <col min="8997" max="8997" width="22.5703125" style="211" customWidth="1"/>
    <col min="8998" max="8998" width="23.28515625" style="211" customWidth="1"/>
    <col min="8999" max="8999" width="16" style="211" customWidth="1"/>
    <col min="9000" max="9000" width="13.7109375" style="211" customWidth="1"/>
    <col min="9001" max="9001" width="9.42578125" style="211" customWidth="1"/>
    <col min="9002" max="9002" width="54" style="211" customWidth="1"/>
    <col min="9003" max="9003" width="0" style="211" hidden="1" customWidth="1"/>
    <col min="9004" max="9004" width="10.7109375" style="211" customWidth="1"/>
    <col min="9005" max="9005" width="18.28515625" style="211" customWidth="1"/>
    <col min="9006" max="9006" width="16.42578125" style="211" customWidth="1"/>
    <col min="9007" max="9007" width="16.5703125" style="211" customWidth="1"/>
    <col min="9008" max="9008" width="18.5703125" style="211" customWidth="1"/>
    <col min="9009" max="9009" width="16.5703125" style="211" customWidth="1"/>
    <col min="9010" max="9010" width="22.42578125" style="211" customWidth="1"/>
    <col min="9011" max="9011" width="32" style="211" customWidth="1"/>
    <col min="9012" max="9012" width="14.7109375" style="211" customWidth="1"/>
    <col min="9013" max="9013" width="17.28515625" style="211" customWidth="1"/>
    <col min="9014" max="9237" width="7.85546875" style="211"/>
    <col min="9238" max="9240" width="0" style="211" hidden="1" customWidth="1"/>
    <col min="9241" max="9241" width="16.42578125" style="211" customWidth="1"/>
    <col min="9242" max="9242" width="37.140625" style="211" customWidth="1"/>
    <col min="9243" max="9243" width="9.7109375" style="211" customWidth="1"/>
    <col min="9244" max="9244" width="20.5703125" style="211" customWidth="1"/>
    <col min="9245" max="9245" width="19.7109375" style="211" customWidth="1"/>
    <col min="9246" max="9246" width="22.5703125" style="211" customWidth="1"/>
    <col min="9247" max="9247" width="16.140625" style="211" customWidth="1"/>
    <col min="9248" max="9248" width="22" style="211" customWidth="1"/>
    <col min="9249" max="9249" width="20.28515625" style="211" customWidth="1"/>
    <col min="9250" max="9251" width="23.28515625" style="211" customWidth="1"/>
    <col min="9252" max="9252" width="34.28515625" style="211" customWidth="1"/>
    <col min="9253" max="9253" width="22.5703125" style="211" customWidth="1"/>
    <col min="9254" max="9254" width="23.28515625" style="211" customWidth="1"/>
    <col min="9255" max="9255" width="16" style="211" customWidth="1"/>
    <col min="9256" max="9256" width="13.7109375" style="211" customWidth="1"/>
    <col min="9257" max="9257" width="9.42578125" style="211" customWidth="1"/>
    <col min="9258" max="9258" width="54" style="211" customWidth="1"/>
    <col min="9259" max="9259" width="0" style="211" hidden="1" customWidth="1"/>
    <col min="9260" max="9260" width="10.7109375" style="211" customWidth="1"/>
    <col min="9261" max="9261" width="18.28515625" style="211" customWidth="1"/>
    <col min="9262" max="9262" width="16.42578125" style="211" customWidth="1"/>
    <col min="9263" max="9263" width="16.5703125" style="211" customWidth="1"/>
    <col min="9264" max="9264" width="18.5703125" style="211" customWidth="1"/>
    <col min="9265" max="9265" width="16.5703125" style="211" customWidth="1"/>
    <col min="9266" max="9266" width="22.42578125" style="211" customWidth="1"/>
    <col min="9267" max="9267" width="32" style="211" customWidth="1"/>
    <col min="9268" max="9268" width="14.7109375" style="211" customWidth="1"/>
    <col min="9269" max="9269" width="17.28515625" style="211" customWidth="1"/>
    <col min="9270" max="9493" width="7.85546875" style="211"/>
    <col min="9494" max="9496" width="0" style="211" hidden="1" customWidth="1"/>
    <col min="9497" max="9497" width="16.42578125" style="211" customWidth="1"/>
    <col min="9498" max="9498" width="37.140625" style="211" customWidth="1"/>
    <col min="9499" max="9499" width="9.7109375" style="211" customWidth="1"/>
    <col min="9500" max="9500" width="20.5703125" style="211" customWidth="1"/>
    <col min="9501" max="9501" width="19.7109375" style="211" customWidth="1"/>
    <col min="9502" max="9502" width="22.5703125" style="211" customWidth="1"/>
    <col min="9503" max="9503" width="16.140625" style="211" customWidth="1"/>
    <col min="9504" max="9504" width="22" style="211" customWidth="1"/>
    <col min="9505" max="9505" width="20.28515625" style="211" customWidth="1"/>
    <col min="9506" max="9507" width="23.28515625" style="211" customWidth="1"/>
    <col min="9508" max="9508" width="34.28515625" style="211" customWidth="1"/>
    <col min="9509" max="9509" width="22.5703125" style="211" customWidth="1"/>
    <col min="9510" max="9510" width="23.28515625" style="211" customWidth="1"/>
    <col min="9511" max="9511" width="16" style="211" customWidth="1"/>
    <col min="9512" max="9512" width="13.7109375" style="211" customWidth="1"/>
    <col min="9513" max="9513" width="9.42578125" style="211" customWidth="1"/>
    <col min="9514" max="9514" width="54" style="211" customWidth="1"/>
    <col min="9515" max="9515" width="0" style="211" hidden="1" customWidth="1"/>
    <col min="9516" max="9516" width="10.7109375" style="211" customWidth="1"/>
    <col min="9517" max="9517" width="18.28515625" style="211" customWidth="1"/>
    <col min="9518" max="9518" width="16.42578125" style="211" customWidth="1"/>
    <col min="9519" max="9519" width="16.5703125" style="211" customWidth="1"/>
    <col min="9520" max="9520" width="18.5703125" style="211" customWidth="1"/>
    <col min="9521" max="9521" width="16.5703125" style="211" customWidth="1"/>
    <col min="9522" max="9522" width="22.42578125" style="211" customWidth="1"/>
    <col min="9523" max="9523" width="32" style="211" customWidth="1"/>
    <col min="9524" max="9524" width="14.7109375" style="211" customWidth="1"/>
    <col min="9525" max="9525" width="17.28515625" style="211" customWidth="1"/>
    <col min="9526" max="9749" width="7.85546875" style="211"/>
    <col min="9750" max="9752" width="0" style="211" hidden="1" customWidth="1"/>
    <col min="9753" max="9753" width="16.42578125" style="211" customWidth="1"/>
    <col min="9754" max="9754" width="37.140625" style="211" customWidth="1"/>
    <col min="9755" max="9755" width="9.7109375" style="211" customWidth="1"/>
    <col min="9756" max="9756" width="20.5703125" style="211" customWidth="1"/>
    <col min="9757" max="9757" width="19.7109375" style="211" customWidth="1"/>
    <col min="9758" max="9758" width="22.5703125" style="211" customWidth="1"/>
    <col min="9759" max="9759" width="16.140625" style="211" customWidth="1"/>
    <col min="9760" max="9760" width="22" style="211" customWidth="1"/>
    <col min="9761" max="9761" width="20.28515625" style="211" customWidth="1"/>
    <col min="9762" max="9763" width="23.28515625" style="211" customWidth="1"/>
    <col min="9764" max="9764" width="34.28515625" style="211" customWidth="1"/>
    <col min="9765" max="9765" width="22.5703125" style="211" customWidth="1"/>
    <col min="9766" max="9766" width="23.28515625" style="211" customWidth="1"/>
    <col min="9767" max="9767" width="16" style="211" customWidth="1"/>
    <col min="9768" max="9768" width="13.7109375" style="211" customWidth="1"/>
    <col min="9769" max="9769" width="9.42578125" style="211" customWidth="1"/>
    <col min="9770" max="9770" width="54" style="211" customWidth="1"/>
    <col min="9771" max="9771" width="0" style="211" hidden="1" customWidth="1"/>
    <col min="9772" max="9772" width="10.7109375" style="211" customWidth="1"/>
    <col min="9773" max="9773" width="18.28515625" style="211" customWidth="1"/>
    <col min="9774" max="9774" width="16.42578125" style="211" customWidth="1"/>
    <col min="9775" max="9775" width="16.5703125" style="211" customWidth="1"/>
    <col min="9776" max="9776" width="18.5703125" style="211" customWidth="1"/>
    <col min="9777" max="9777" width="16.5703125" style="211" customWidth="1"/>
    <col min="9778" max="9778" width="22.42578125" style="211" customWidth="1"/>
    <col min="9779" max="9779" width="32" style="211" customWidth="1"/>
    <col min="9780" max="9780" width="14.7109375" style="211" customWidth="1"/>
    <col min="9781" max="9781" width="17.28515625" style="211" customWidth="1"/>
    <col min="9782" max="10005" width="7.85546875" style="211"/>
    <col min="10006" max="10008" width="0" style="211" hidden="1" customWidth="1"/>
    <col min="10009" max="10009" width="16.42578125" style="211" customWidth="1"/>
    <col min="10010" max="10010" width="37.140625" style="211" customWidth="1"/>
    <col min="10011" max="10011" width="9.7109375" style="211" customWidth="1"/>
    <col min="10012" max="10012" width="20.5703125" style="211" customWidth="1"/>
    <col min="10013" max="10013" width="19.7109375" style="211" customWidth="1"/>
    <col min="10014" max="10014" width="22.5703125" style="211" customWidth="1"/>
    <col min="10015" max="10015" width="16.140625" style="211" customWidth="1"/>
    <col min="10016" max="10016" width="22" style="211" customWidth="1"/>
    <col min="10017" max="10017" width="20.28515625" style="211" customWidth="1"/>
    <col min="10018" max="10019" width="23.28515625" style="211" customWidth="1"/>
    <col min="10020" max="10020" width="34.28515625" style="211" customWidth="1"/>
    <col min="10021" max="10021" width="22.5703125" style="211" customWidth="1"/>
    <col min="10022" max="10022" width="23.28515625" style="211" customWidth="1"/>
    <col min="10023" max="10023" width="16" style="211" customWidth="1"/>
    <col min="10024" max="10024" width="13.7109375" style="211" customWidth="1"/>
    <col min="10025" max="10025" width="9.42578125" style="211" customWidth="1"/>
    <col min="10026" max="10026" width="54" style="211" customWidth="1"/>
    <col min="10027" max="10027" width="0" style="211" hidden="1" customWidth="1"/>
    <col min="10028" max="10028" width="10.7109375" style="211" customWidth="1"/>
    <col min="10029" max="10029" width="18.28515625" style="211" customWidth="1"/>
    <col min="10030" max="10030" width="16.42578125" style="211" customWidth="1"/>
    <col min="10031" max="10031" width="16.5703125" style="211" customWidth="1"/>
    <col min="10032" max="10032" width="18.5703125" style="211" customWidth="1"/>
    <col min="10033" max="10033" width="16.5703125" style="211" customWidth="1"/>
    <col min="10034" max="10034" width="22.42578125" style="211" customWidth="1"/>
    <col min="10035" max="10035" width="32" style="211" customWidth="1"/>
    <col min="10036" max="10036" width="14.7109375" style="211" customWidth="1"/>
    <col min="10037" max="10037" width="17.28515625" style="211" customWidth="1"/>
    <col min="10038" max="10261" width="7.85546875" style="211"/>
    <col min="10262" max="10264" width="0" style="211" hidden="1" customWidth="1"/>
    <col min="10265" max="10265" width="16.42578125" style="211" customWidth="1"/>
    <col min="10266" max="10266" width="37.140625" style="211" customWidth="1"/>
    <col min="10267" max="10267" width="9.7109375" style="211" customWidth="1"/>
    <col min="10268" max="10268" width="20.5703125" style="211" customWidth="1"/>
    <col min="10269" max="10269" width="19.7109375" style="211" customWidth="1"/>
    <col min="10270" max="10270" width="22.5703125" style="211" customWidth="1"/>
    <col min="10271" max="10271" width="16.140625" style="211" customWidth="1"/>
    <col min="10272" max="10272" width="22" style="211" customWidth="1"/>
    <col min="10273" max="10273" width="20.28515625" style="211" customWidth="1"/>
    <col min="10274" max="10275" width="23.28515625" style="211" customWidth="1"/>
    <col min="10276" max="10276" width="34.28515625" style="211" customWidth="1"/>
    <col min="10277" max="10277" width="22.5703125" style="211" customWidth="1"/>
    <col min="10278" max="10278" width="23.28515625" style="211" customWidth="1"/>
    <col min="10279" max="10279" width="16" style="211" customWidth="1"/>
    <col min="10280" max="10280" width="13.7109375" style="211" customWidth="1"/>
    <col min="10281" max="10281" width="9.42578125" style="211" customWidth="1"/>
    <col min="10282" max="10282" width="54" style="211" customWidth="1"/>
    <col min="10283" max="10283" width="0" style="211" hidden="1" customWidth="1"/>
    <col min="10284" max="10284" width="10.7109375" style="211" customWidth="1"/>
    <col min="10285" max="10285" width="18.28515625" style="211" customWidth="1"/>
    <col min="10286" max="10286" width="16.42578125" style="211" customWidth="1"/>
    <col min="10287" max="10287" width="16.5703125" style="211" customWidth="1"/>
    <col min="10288" max="10288" width="18.5703125" style="211" customWidth="1"/>
    <col min="10289" max="10289" width="16.5703125" style="211" customWidth="1"/>
    <col min="10290" max="10290" width="22.42578125" style="211" customWidth="1"/>
    <col min="10291" max="10291" width="32" style="211" customWidth="1"/>
    <col min="10292" max="10292" width="14.7109375" style="211" customWidth="1"/>
    <col min="10293" max="10293" width="17.28515625" style="211" customWidth="1"/>
    <col min="10294" max="10517" width="7.85546875" style="211"/>
    <col min="10518" max="10520" width="0" style="211" hidden="1" customWidth="1"/>
    <col min="10521" max="10521" width="16.42578125" style="211" customWidth="1"/>
    <col min="10522" max="10522" width="37.140625" style="211" customWidth="1"/>
    <col min="10523" max="10523" width="9.7109375" style="211" customWidth="1"/>
    <col min="10524" max="10524" width="20.5703125" style="211" customWidth="1"/>
    <col min="10525" max="10525" width="19.7109375" style="211" customWidth="1"/>
    <col min="10526" max="10526" width="22.5703125" style="211" customWidth="1"/>
    <col min="10527" max="10527" width="16.140625" style="211" customWidth="1"/>
    <col min="10528" max="10528" width="22" style="211" customWidth="1"/>
    <col min="10529" max="10529" width="20.28515625" style="211" customWidth="1"/>
    <col min="10530" max="10531" width="23.28515625" style="211" customWidth="1"/>
    <col min="10532" max="10532" width="34.28515625" style="211" customWidth="1"/>
    <col min="10533" max="10533" width="22.5703125" style="211" customWidth="1"/>
    <col min="10534" max="10534" width="23.28515625" style="211" customWidth="1"/>
    <col min="10535" max="10535" width="16" style="211" customWidth="1"/>
    <col min="10536" max="10536" width="13.7109375" style="211" customWidth="1"/>
    <col min="10537" max="10537" width="9.42578125" style="211" customWidth="1"/>
    <col min="10538" max="10538" width="54" style="211" customWidth="1"/>
    <col min="10539" max="10539" width="0" style="211" hidden="1" customWidth="1"/>
    <col min="10540" max="10540" width="10.7109375" style="211" customWidth="1"/>
    <col min="10541" max="10541" width="18.28515625" style="211" customWidth="1"/>
    <col min="10542" max="10542" width="16.42578125" style="211" customWidth="1"/>
    <col min="10543" max="10543" width="16.5703125" style="211" customWidth="1"/>
    <col min="10544" max="10544" width="18.5703125" style="211" customWidth="1"/>
    <col min="10545" max="10545" width="16.5703125" style="211" customWidth="1"/>
    <col min="10546" max="10546" width="22.42578125" style="211" customWidth="1"/>
    <col min="10547" max="10547" width="32" style="211" customWidth="1"/>
    <col min="10548" max="10548" width="14.7109375" style="211" customWidth="1"/>
    <col min="10549" max="10549" width="17.28515625" style="211" customWidth="1"/>
    <col min="10550" max="10773" width="7.85546875" style="211"/>
    <col min="10774" max="10776" width="0" style="211" hidden="1" customWidth="1"/>
    <col min="10777" max="10777" width="16.42578125" style="211" customWidth="1"/>
    <col min="10778" max="10778" width="37.140625" style="211" customWidth="1"/>
    <col min="10779" max="10779" width="9.7109375" style="211" customWidth="1"/>
    <col min="10780" max="10780" width="20.5703125" style="211" customWidth="1"/>
    <col min="10781" max="10781" width="19.7109375" style="211" customWidth="1"/>
    <col min="10782" max="10782" width="22.5703125" style="211" customWidth="1"/>
    <col min="10783" max="10783" width="16.140625" style="211" customWidth="1"/>
    <col min="10784" max="10784" width="22" style="211" customWidth="1"/>
    <col min="10785" max="10785" width="20.28515625" style="211" customWidth="1"/>
    <col min="10786" max="10787" width="23.28515625" style="211" customWidth="1"/>
    <col min="10788" max="10788" width="34.28515625" style="211" customWidth="1"/>
    <col min="10789" max="10789" width="22.5703125" style="211" customWidth="1"/>
    <col min="10790" max="10790" width="23.28515625" style="211" customWidth="1"/>
    <col min="10791" max="10791" width="16" style="211" customWidth="1"/>
    <col min="10792" max="10792" width="13.7109375" style="211" customWidth="1"/>
    <col min="10793" max="10793" width="9.42578125" style="211" customWidth="1"/>
    <col min="10794" max="10794" width="54" style="211" customWidth="1"/>
    <col min="10795" max="10795" width="0" style="211" hidden="1" customWidth="1"/>
    <col min="10796" max="10796" width="10.7109375" style="211" customWidth="1"/>
    <col min="10797" max="10797" width="18.28515625" style="211" customWidth="1"/>
    <col min="10798" max="10798" width="16.42578125" style="211" customWidth="1"/>
    <col min="10799" max="10799" width="16.5703125" style="211" customWidth="1"/>
    <col min="10800" max="10800" width="18.5703125" style="211" customWidth="1"/>
    <col min="10801" max="10801" width="16.5703125" style="211" customWidth="1"/>
    <col min="10802" max="10802" width="22.42578125" style="211" customWidth="1"/>
    <col min="10803" max="10803" width="32" style="211" customWidth="1"/>
    <col min="10804" max="10804" width="14.7109375" style="211" customWidth="1"/>
    <col min="10805" max="10805" width="17.28515625" style="211" customWidth="1"/>
    <col min="10806" max="11029" width="7.85546875" style="211"/>
    <col min="11030" max="11032" width="0" style="211" hidden="1" customWidth="1"/>
    <col min="11033" max="11033" width="16.42578125" style="211" customWidth="1"/>
    <col min="11034" max="11034" width="37.140625" style="211" customWidth="1"/>
    <col min="11035" max="11035" width="9.7109375" style="211" customWidth="1"/>
    <col min="11036" max="11036" width="20.5703125" style="211" customWidth="1"/>
    <col min="11037" max="11037" width="19.7109375" style="211" customWidth="1"/>
    <col min="11038" max="11038" width="22.5703125" style="211" customWidth="1"/>
    <col min="11039" max="11039" width="16.140625" style="211" customWidth="1"/>
    <col min="11040" max="11040" width="22" style="211" customWidth="1"/>
    <col min="11041" max="11041" width="20.28515625" style="211" customWidth="1"/>
    <col min="11042" max="11043" width="23.28515625" style="211" customWidth="1"/>
    <col min="11044" max="11044" width="34.28515625" style="211" customWidth="1"/>
    <col min="11045" max="11045" width="22.5703125" style="211" customWidth="1"/>
    <col min="11046" max="11046" width="23.28515625" style="211" customWidth="1"/>
    <col min="11047" max="11047" width="16" style="211" customWidth="1"/>
    <col min="11048" max="11048" width="13.7109375" style="211" customWidth="1"/>
    <col min="11049" max="11049" width="9.42578125" style="211" customWidth="1"/>
    <col min="11050" max="11050" width="54" style="211" customWidth="1"/>
    <col min="11051" max="11051" width="0" style="211" hidden="1" customWidth="1"/>
    <col min="11052" max="11052" width="10.7109375" style="211" customWidth="1"/>
    <col min="11053" max="11053" width="18.28515625" style="211" customWidth="1"/>
    <col min="11054" max="11054" width="16.42578125" style="211" customWidth="1"/>
    <col min="11055" max="11055" width="16.5703125" style="211" customWidth="1"/>
    <col min="11056" max="11056" width="18.5703125" style="211" customWidth="1"/>
    <col min="11057" max="11057" width="16.5703125" style="211" customWidth="1"/>
    <col min="11058" max="11058" width="22.42578125" style="211" customWidth="1"/>
    <col min="11059" max="11059" width="32" style="211" customWidth="1"/>
    <col min="11060" max="11060" width="14.7109375" style="211" customWidth="1"/>
    <col min="11061" max="11061" width="17.28515625" style="211" customWidth="1"/>
    <col min="11062" max="11285" width="7.85546875" style="211"/>
    <col min="11286" max="11288" width="0" style="211" hidden="1" customWidth="1"/>
    <col min="11289" max="11289" width="16.42578125" style="211" customWidth="1"/>
    <col min="11290" max="11290" width="37.140625" style="211" customWidth="1"/>
    <col min="11291" max="11291" width="9.7109375" style="211" customWidth="1"/>
    <col min="11292" max="11292" width="20.5703125" style="211" customWidth="1"/>
    <col min="11293" max="11293" width="19.7109375" style="211" customWidth="1"/>
    <col min="11294" max="11294" width="22.5703125" style="211" customWidth="1"/>
    <col min="11295" max="11295" width="16.140625" style="211" customWidth="1"/>
    <col min="11296" max="11296" width="22" style="211" customWidth="1"/>
    <col min="11297" max="11297" width="20.28515625" style="211" customWidth="1"/>
    <col min="11298" max="11299" width="23.28515625" style="211" customWidth="1"/>
    <col min="11300" max="11300" width="34.28515625" style="211" customWidth="1"/>
    <col min="11301" max="11301" width="22.5703125" style="211" customWidth="1"/>
    <col min="11302" max="11302" width="23.28515625" style="211" customWidth="1"/>
    <col min="11303" max="11303" width="16" style="211" customWidth="1"/>
    <col min="11304" max="11304" width="13.7109375" style="211" customWidth="1"/>
    <col min="11305" max="11305" width="9.42578125" style="211" customWidth="1"/>
    <col min="11306" max="11306" width="54" style="211" customWidth="1"/>
    <col min="11307" max="11307" width="0" style="211" hidden="1" customWidth="1"/>
    <col min="11308" max="11308" width="10.7109375" style="211" customWidth="1"/>
    <col min="11309" max="11309" width="18.28515625" style="211" customWidth="1"/>
    <col min="11310" max="11310" width="16.42578125" style="211" customWidth="1"/>
    <col min="11311" max="11311" width="16.5703125" style="211" customWidth="1"/>
    <col min="11312" max="11312" width="18.5703125" style="211" customWidth="1"/>
    <col min="11313" max="11313" width="16.5703125" style="211" customWidth="1"/>
    <col min="11314" max="11314" width="22.42578125" style="211" customWidth="1"/>
    <col min="11315" max="11315" width="32" style="211" customWidth="1"/>
    <col min="11316" max="11316" width="14.7109375" style="211" customWidth="1"/>
    <col min="11317" max="11317" width="17.28515625" style="211" customWidth="1"/>
    <col min="11318" max="11541" width="7.85546875" style="211"/>
    <col min="11542" max="11544" width="0" style="211" hidden="1" customWidth="1"/>
    <col min="11545" max="11545" width="16.42578125" style="211" customWidth="1"/>
    <col min="11546" max="11546" width="37.140625" style="211" customWidth="1"/>
    <col min="11547" max="11547" width="9.7109375" style="211" customWidth="1"/>
    <col min="11548" max="11548" width="20.5703125" style="211" customWidth="1"/>
    <col min="11549" max="11549" width="19.7109375" style="211" customWidth="1"/>
    <col min="11550" max="11550" width="22.5703125" style="211" customWidth="1"/>
    <col min="11551" max="11551" width="16.140625" style="211" customWidth="1"/>
    <col min="11552" max="11552" width="22" style="211" customWidth="1"/>
    <col min="11553" max="11553" width="20.28515625" style="211" customWidth="1"/>
    <col min="11554" max="11555" width="23.28515625" style="211" customWidth="1"/>
    <col min="11556" max="11556" width="34.28515625" style="211" customWidth="1"/>
    <col min="11557" max="11557" width="22.5703125" style="211" customWidth="1"/>
    <col min="11558" max="11558" width="23.28515625" style="211" customWidth="1"/>
    <col min="11559" max="11559" width="16" style="211" customWidth="1"/>
    <col min="11560" max="11560" width="13.7109375" style="211" customWidth="1"/>
    <col min="11561" max="11561" width="9.42578125" style="211" customWidth="1"/>
    <col min="11562" max="11562" width="54" style="211" customWidth="1"/>
    <col min="11563" max="11563" width="0" style="211" hidden="1" customWidth="1"/>
    <col min="11564" max="11564" width="10.7109375" style="211" customWidth="1"/>
    <col min="11565" max="11565" width="18.28515625" style="211" customWidth="1"/>
    <col min="11566" max="11566" width="16.42578125" style="211" customWidth="1"/>
    <col min="11567" max="11567" width="16.5703125" style="211" customWidth="1"/>
    <col min="11568" max="11568" width="18.5703125" style="211" customWidth="1"/>
    <col min="11569" max="11569" width="16.5703125" style="211" customWidth="1"/>
    <col min="11570" max="11570" width="22.42578125" style="211" customWidth="1"/>
    <col min="11571" max="11571" width="32" style="211" customWidth="1"/>
    <col min="11572" max="11572" width="14.7109375" style="211" customWidth="1"/>
    <col min="11573" max="11573" width="17.28515625" style="211" customWidth="1"/>
    <col min="11574" max="11797" width="7.85546875" style="211"/>
    <col min="11798" max="11800" width="0" style="211" hidden="1" customWidth="1"/>
    <col min="11801" max="11801" width="16.42578125" style="211" customWidth="1"/>
    <col min="11802" max="11802" width="37.140625" style="211" customWidth="1"/>
    <col min="11803" max="11803" width="9.7109375" style="211" customWidth="1"/>
    <col min="11804" max="11804" width="20.5703125" style="211" customWidth="1"/>
    <col min="11805" max="11805" width="19.7109375" style="211" customWidth="1"/>
    <col min="11806" max="11806" width="22.5703125" style="211" customWidth="1"/>
    <col min="11807" max="11807" width="16.140625" style="211" customWidth="1"/>
    <col min="11808" max="11808" width="22" style="211" customWidth="1"/>
    <col min="11809" max="11809" width="20.28515625" style="211" customWidth="1"/>
    <col min="11810" max="11811" width="23.28515625" style="211" customWidth="1"/>
    <col min="11812" max="11812" width="34.28515625" style="211" customWidth="1"/>
    <col min="11813" max="11813" width="22.5703125" style="211" customWidth="1"/>
    <col min="11814" max="11814" width="23.28515625" style="211" customWidth="1"/>
    <col min="11815" max="11815" width="16" style="211" customWidth="1"/>
    <col min="11816" max="11816" width="13.7109375" style="211" customWidth="1"/>
    <col min="11817" max="11817" width="9.42578125" style="211" customWidth="1"/>
    <col min="11818" max="11818" width="54" style="211" customWidth="1"/>
    <col min="11819" max="11819" width="0" style="211" hidden="1" customWidth="1"/>
    <col min="11820" max="11820" width="10.7109375" style="211" customWidth="1"/>
    <col min="11821" max="11821" width="18.28515625" style="211" customWidth="1"/>
    <col min="11822" max="11822" width="16.42578125" style="211" customWidth="1"/>
    <col min="11823" max="11823" width="16.5703125" style="211" customWidth="1"/>
    <col min="11824" max="11824" width="18.5703125" style="211" customWidth="1"/>
    <col min="11825" max="11825" width="16.5703125" style="211" customWidth="1"/>
    <col min="11826" max="11826" width="22.42578125" style="211" customWidth="1"/>
    <col min="11827" max="11827" width="32" style="211" customWidth="1"/>
    <col min="11828" max="11828" width="14.7109375" style="211" customWidth="1"/>
    <col min="11829" max="11829" width="17.28515625" style="211" customWidth="1"/>
    <col min="11830" max="12053" width="7.85546875" style="211"/>
    <col min="12054" max="12056" width="0" style="211" hidden="1" customWidth="1"/>
    <col min="12057" max="12057" width="16.42578125" style="211" customWidth="1"/>
    <col min="12058" max="12058" width="37.140625" style="211" customWidth="1"/>
    <col min="12059" max="12059" width="9.7109375" style="211" customWidth="1"/>
    <col min="12060" max="12060" width="20.5703125" style="211" customWidth="1"/>
    <col min="12061" max="12061" width="19.7109375" style="211" customWidth="1"/>
    <col min="12062" max="12062" width="22.5703125" style="211" customWidth="1"/>
    <col min="12063" max="12063" width="16.140625" style="211" customWidth="1"/>
    <col min="12064" max="12064" width="22" style="211" customWidth="1"/>
    <col min="12065" max="12065" width="20.28515625" style="211" customWidth="1"/>
    <col min="12066" max="12067" width="23.28515625" style="211" customWidth="1"/>
    <col min="12068" max="12068" width="34.28515625" style="211" customWidth="1"/>
    <col min="12069" max="12069" width="22.5703125" style="211" customWidth="1"/>
    <col min="12070" max="12070" width="23.28515625" style="211" customWidth="1"/>
    <col min="12071" max="12071" width="16" style="211" customWidth="1"/>
    <col min="12072" max="12072" width="13.7109375" style="211" customWidth="1"/>
    <col min="12073" max="12073" width="9.42578125" style="211" customWidth="1"/>
    <col min="12074" max="12074" width="54" style="211" customWidth="1"/>
    <col min="12075" max="12075" width="0" style="211" hidden="1" customWidth="1"/>
    <col min="12076" max="12076" width="10.7109375" style="211" customWidth="1"/>
    <col min="12077" max="12077" width="18.28515625" style="211" customWidth="1"/>
    <col min="12078" max="12078" width="16.42578125" style="211" customWidth="1"/>
    <col min="12079" max="12079" width="16.5703125" style="211" customWidth="1"/>
    <col min="12080" max="12080" width="18.5703125" style="211" customWidth="1"/>
    <col min="12081" max="12081" width="16.5703125" style="211" customWidth="1"/>
    <col min="12082" max="12082" width="22.42578125" style="211" customWidth="1"/>
    <col min="12083" max="12083" width="32" style="211" customWidth="1"/>
    <col min="12084" max="12084" width="14.7109375" style="211" customWidth="1"/>
    <col min="12085" max="12085" width="17.28515625" style="211" customWidth="1"/>
    <col min="12086" max="12309" width="7.85546875" style="211"/>
    <col min="12310" max="12312" width="0" style="211" hidden="1" customWidth="1"/>
    <col min="12313" max="12313" width="16.42578125" style="211" customWidth="1"/>
    <col min="12314" max="12314" width="37.140625" style="211" customWidth="1"/>
    <col min="12315" max="12315" width="9.7109375" style="211" customWidth="1"/>
    <col min="12316" max="12316" width="20.5703125" style="211" customWidth="1"/>
    <col min="12317" max="12317" width="19.7109375" style="211" customWidth="1"/>
    <col min="12318" max="12318" width="22.5703125" style="211" customWidth="1"/>
    <col min="12319" max="12319" width="16.140625" style="211" customWidth="1"/>
    <col min="12320" max="12320" width="22" style="211" customWidth="1"/>
    <col min="12321" max="12321" width="20.28515625" style="211" customWidth="1"/>
    <col min="12322" max="12323" width="23.28515625" style="211" customWidth="1"/>
    <col min="12324" max="12324" width="34.28515625" style="211" customWidth="1"/>
    <col min="12325" max="12325" width="22.5703125" style="211" customWidth="1"/>
    <col min="12326" max="12326" width="23.28515625" style="211" customWidth="1"/>
    <col min="12327" max="12327" width="16" style="211" customWidth="1"/>
    <col min="12328" max="12328" width="13.7109375" style="211" customWidth="1"/>
    <col min="12329" max="12329" width="9.42578125" style="211" customWidth="1"/>
    <col min="12330" max="12330" width="54" style="211" customWidth="1"/>
    <col min="12331" max="12331" width="0" style="211" hidden="1" customWidth="1"/>
    <col min="12332" max="12332" width="10.7109375" style="211" customWidth="1"/>
    <col min="12333" max="12333" width="18.28515625" style="211" customWidth="1"/>
    <col min="12334" max="12334" width="16.42578125" style="211" customWidth="1"/>
    <col min="12335" max="12335" width="16.5703125" style="211" customWidth="1"/>
    <col min="12336" max="12336" width="18.5703125" style="211" customWidth="1"/>
    <col min="12337" max="12337" width="16.5703125" style="211" customWidth="1"/>
    <col min="12338" max="12338" width="22.42578125" style="211" customWidth="1"/>
    <col min="12339" max="12339" width="32" style="211" customWidth="1"/>
    <col min="12340" max="12340" width="14.7109375" style="211" customWidth="1"/>
    <col min="12341" max="12341" width="17.28515625" style="211" customWidth="1"/>
    <col min="12342" max="12565" width="7.85546875" style="211"/>
    <col min="12566" max="12568" width="0" style="211" hidden="1" customWidth="1"/>
    <col min="12569" max="12569" width="16.42578125" style="211" customWidth="1"/>
    <col min="12570" max="12570" width="37.140625" style="211" customWidth="1"/>
    <col min="12571" max="12571" width="9.7109375" style="211" customWidth="1"/>
    <col min="12572" max="12572" width="20.5703125" style="211" customWidth="1"/>
    <col min="12573" max="12573" width="19.7109375" style="211" customWidth="1"/>
    <col min="12574" max="12574" width="22.5703125" style="211" customWidth="1"/>
    <col min="12575" max="12575" width="16.140625" style="211" customWidth="1"/>
    <col min="12576" max="12576" width="22" style="211" customWidth="1"/>
    <col min="12577" max="12577" width="20.28515625" style="211" customWidth="1"/>
    <col min="12578" max="12579" width="23.28515625" style="211" customWidth="1"/>
    <col min="12580" max="12580" width="34.28515625" style="211" customWidth="1"/>
    <col min="12581" max="12581" width="22.5703125" style="211" customWidth="1"/>
    <col min="12582" max="12582" width="23.28515625" style="211" customWidth="1"/>
    <col min="12583" max="12583" width="16" style="211" customWidth="1"/>
    <col min="12584" max="12584" width="13.7109375" style="211" customWidth="1"/>
    <col min="12585" max="12585" width="9.42578125" style="211" customWidth="1"/>
    <col min="12586" max="12586" width="54" style="211" customWidth="1"/>
    <col min="12587" max="12587" width="0" style="211" hidden="1" customWidth="1"/>
    <col min="12588" max="12588" width="10.7109375" style="211" customWidth="1"/>
    <col min="12589" max="12589" width="18.28515625" style="211" customWidth="1"/>
    <col min="12590" max="12590" width="16.42578125" style="211" customWidth="1"/>
    <col min="12591" max="12591" width="16.5703125" style="211" customWidth="1"/>
    <col min="12592" max="12592" width="18.5703125" style="211" customWidth="1"/>
    <col min="12593" max="12593" width="16.5703125" style="211" customWidth="1"/>
    <col min="12594" max="12594" width="22.42578125" style="211" customWidth="1"/>
    <col min="12595" max="12595" width="32" style="211" customWidth="1"/>
    <col min="12596" max="12596" width="14.7109375" style="211" customWidth="1"/>
    <col min="12597" max="12597" width="17.28515625" style="211" customWidth="1"/>
    <col min="12598" max="12821" width="7.85546875" style="211"/>
    <col min="12822" max="12824" width="0" style="211" hidden="1" customWidth="1"/>
    <col min="12825" max="12825" width="16.42578125" style="211" customWidth="1"/>
    <col min="12826" max="12826" width="37.140625" style="211" customWidth="1"/>
    <col min="12827" max="12827" width="9.7109375" style="211" customWidth="1"/>
    <col min="12828" max="12828" width="20.5703125" style="211" customWidth="1"/>
    <col min="12829" max="12829" width="19.7109375" style="211" customWidth="1"/>
    <col min="12830" max="12830" width="22.5703125" style="211" customWidth="1"/>
    <col min="12831" max="12831" width="16.140625" style="211" customWidth="1"/>
    <col min="12832" max="12832" width="22" style="211" customWidth="1"/>
    <col min="12833" max="12833" width="20.28515625" style="211" customWidth="1"/>
    <col min="12834" max="12835" width="23.28515625" style="211" customWidth="1"/>
    <col min="12836" max="12836" width="34.28515625" style="211" customWidth="1"/>
    <col min="12837" max="12837" width="22.5703125" style="211" customWidth="1"/>
    <col min="12838" max="12838" width="23.28515625" style="211" customWidth="1"/>
    <col min="12839" max="12839" width="16" style="211" customWidth="1"/>
    <col min="12840" max="12840" width="13.7109375" style="211" customWidth="1"/>
    <col min="12841" max="12841" width="9.42578125" style="211" customWidth="1"/>
    <col min="12842" max="12842" width="54" style="211" customWidth="1"/>
    <col min="12843" max="12843" width="0" style="211" hidden="1" customWidth="1"/>
    <col min="12844" max="12844" width="10.7109375" style="211" customWidth="1"/>
    <col min="12845" max="12845" width="18.28515625" style="211" customWidth="1"/>
    <col min="12846" max="12846" width="16.42578125" style="211" customWidth="1"/>
    <col min="12847" max="12847" width="16.5703125" style="211" customWidth="1"/>
    <col min="12848" max="12848" width="18.5703125" style="211" customWidth="1"/>
    <col min="12849" max="12849" width="16.5703125" style="211" customWidth="1"/>
    <col min="12850" max="12850" width="22.42578125" style="211" customWidth="1"/>
    <col min="12851" max="12851" width="32" style="211" customWidth="1"/>
    <col min="12852" max="12852" width="14.7109375" style="211" customWidth="1"/>
    <col min="12853" max="12853" width="17.28515625" style="211" customWidth="1"/>
    <col min="12854" max="13077" width="7.85546875" style="211"/>
    <col min="13078" max="13080" width="0" style="211" hidden="1" customWidth="1"/>
    <col min="13081" max="13081" width="16.42578125" style="211" customWidth="1"/>
    <col min="13082" max="13082" width="37.140625" style="211" customWidth="1"/>
    <col min="13083" max="13083" width="9.7109375" style="211" customWidth="1"/>
    <col min="13084" max="13084" width="20.5703125" style="211" customWidth="1"/>
    <col min="13085" max="13085" width="19.7109375" style="211" customWidth="1"/>
    <col min="13086" max="13086" width="22.5703125" style="211" customWidth="1"/>
    <col min="13087" max="13087" width="16.140625" style="211" customWidth="1"/>
    <col min="13088" max="13088" width="22" style="211" customWidth="1"/>
    <col min="13089" max="13089" width="20.28515625" style="211" customWidth="1"/>
    <col min="13090" max="13091" width="23.28515625" style="211" customWidth="1"/>
    <col min="13092" max="13092" width="34.28515625" style="211" customWidth="1"/>
    <col min="13093" max="13093" width="22.5703125" style="211" customWidth="1"/>
    <col min="13094" max="13094" width="23.28515625" style="211" customWidth="1"/>
    <col min="13095" max="13095" width="16" style="211" customWidth="1"/>
    <col min="13096" max="13096" width="13.7109375" style="211" customWidth="1"/>
    <col min="13097" max="13097" width="9.42578125" style="211" customWidth="1"/>
    <col min="13098" max="13098" width="54" style="211" customWidth="1"/>
    <col min="13099" max="13099" width="0" style="211" hidden="1" customWidth="1"/>
    <col min="13100" max="13100" width="10.7109375" style="211" customWidth="1"/>
    <col min="13101" max="13101" width="18.28515625" style="211" customWidth="1"/>
    <col min="13102" max="13102" width="16.42578125" style="211" customWidth="1"/>
    <col min="13103" max="13103" width="16.5703125" style="211" customWidth="1"/>
    <col min="13104" max="13104" width="18.5703125" style="211" customWidth="1"/>
    <col min="13105" max="13105" width="16.5703125" style="211" customWidth="1"/>
    <col min="13106" max="13106" width="22.42578125" style="211" customWidth="1"/>
    <col min="13107" max="13107" width="32" style="211" customWidth="1"/>
    <col min="13108" max="13108" width="14.7109375" style="211" customWidth="1"/>
    <col min="13109" max="13109" width="17.28515625" style="211" customWidth="1"/>
    <col min="13110" max="13333" width="7.85546875" style="211"/>
    <col min="13334" max="13336" width="0" style="211" hidden="1" customWidth="1"/>
    <col min="13337" max="13337" width="16.42578125" style="211" customWidth="1"/>
    <col min="13338" max="13338" width="37.140625" style="211" customWidth="1"/>
    <col min="13339" max="13339" width="9.7109375" style="211" customWidth="1"/>
    <col min="13340" max="13340" width="20.5703125" style="211" customWidth="1"/>
    <col min="13341" max="13341" width="19.7109375" style="211" customWidth="1"/>
    <col min="13342" max="13342" width="22.5703125" style="211" customWidth="1"/>
    <col min="13343" max="13343" width="16.140625" style="211" customWidth="1"/>
    <col min="13344" max="13344" width="22" style="211" customWidth="1"/>
    <col min="13345" max="13345" width="20.28515625" style="211" customWidth="1"/>
    <col min="13346" max="13347" width="23.28515625" style="211" customWidth="1"/>
    <col min="13348" max="13348" width="34.28515625" style="211" customWidth="1"/>
    <col min="13349" max="13349" width="22.5703125" style="211" customWidth="1"/>
    <col min="13350" max="13350" width="23.28515625" style="211" customWidth="1"/>
    <col min="13351" max="13351" width="16" style="211" customWidth="1"/>
    <col min="13352" max="13352" width="13.7109375" style="211" customWidth="1"/>
    <col min="13353" max="13353" width="9.42578125" style="211" customWidth="1"/>
    <col min="13354" max="13354" width="54" style="211" customWidth="1"/>
    <col min="13355" max="13355" width="0" style="211" hidden="1" customWidth="1"/>
    <col min="13356" max="13356" width="10.7109375" style="211" customWidth="1"/>
    <col min="13357" max="13357" width="18.28515625" style="211" customWidth="1"/>
    <col min="13358" max="13358" width="16.42578125" style="211" customWidth="1"/>
    <col min="13359" max="13359" width="16.5703125" style="211" customWidth="1"/>
    <col min="13360" max="13360" width="18.5703125" style="211" customWidth="1"/>
    <col min="13361" max="13361" width="16.5703125" style="211" customWidth="1"/>
    <col min="13362" max="13362" width="22.42578125" style="211" customWidth="1"/>
    <col min="13363" max="13363" width="32" style="211" customWidth="1"/>
    <col min="13364" max="13364" width="14.7109375" style="211" customWidth="1"/>
    <col min="13365" max="13365" width="17.28515625" style="211" customWidth="1"/>
    <col min="13366" max="13589" width="7.85546875" style="211"/>
    <col min="13590" max="13592" width="0" style="211" hidden="1" customWidth="1"/>
    <col min="13593" max="13593" width="16.42578125" style="211" customWidth="1"/>
    <col min="13594" max="13594" width="37.140625" style="211" customWidth="1"/>
    <col min="13595" max="13595" width="9.7109375" style="211" customWidth="1"/>
    <col min="13596" max="13596" width="20.5703125" style="211" customWidth="1"/>
    <col min="13597" max="13597" width="19.7109375" style="211" customWidth="1"/>
    <col min="13598" max="13598" width="22.5703125" style="211" customWidth="1"/>
    <col min="13599" max="13599" width="16.140625" style="211" customWidth="1"/>
    <col min="13600" max="13600" width="22" style="211" customWidth="1"/>
    <col min="13601" max="13601" width="20.28515625" style="211" customWidth="1"/>
    <col min="13602" max="13603" width="23.28515625" style="211" customWidth="1"/>
    <col min="13604" max="13604" width="34.28515625" style="211" customWidth="1"/>
    <col min="13605" max="13605" width="22.5703125" style="211" customWidth="1"/>
    <col min="13606" max="13606" width="23.28515625" style="211" customWidth="1"/>
    <col min="13607" max="13607" width="16" style="211" customWidth="1"/>
    <col min="13608" max="13608" width="13.7109375" style="211" customWidth="1"/>
    <col min="13609" max="13609" width="9.42578125" style="211" customWidth="1"/>
    <col min="13610" max="13610" width="54" style="211" customWidth="1"/>
    <col min="13611" max="13611" width="0" style="211" hidden="1" customWidth="1"/>
    <col min="13612" max="13612" width="10.7109375" style="211" customWidth="1"/>
    <col min="13613" max="13613" width="18.28515625" style="211" customWidth="1"/>
    <col min="13614" max="13614" width="16.42578125" style="211" customWidth="1"/>
    <col min="13615" max="13615" width="16.5703125" style="211" customWidth="1"/>
    <col min="13616" max="13616" width="18.5703125" style="211" customWidth="1"/>
    <col min="13617" max="13617" width="16.5703125" style="211" customWidth="1"/>
    <col min="13618" max="13618" width="22.42578125" style="211" customWidth="1"/>
    <col min="13619" max="13619" width="32" style="211" customWidth="1"/>
    <col min="13620" max="13620" width="14.7109375" style="211" customWidth="1"/>
    <col min="13621" max="13621" width="17.28515625" style="211" customWidth="1"/>
    <col min="13622" max="13845" width="7.85546875" style="211"/>
    <col min="13846" max="13848" width="0" style="211" hidden="1" customWidth="1"/>
    <col min="13849" max="13849" width="16.42578125" style="211" customWidth="1"/>
    <col min="13850" max="13850" width="37.140625" style="211" customWidth="1"/>
    <col min="13851" max="13851" width="9.7109375" style="211" customWidth="1"/>
    <col min="13852" max="13852" width="20.5703125" style="211" customWidth="1"/>
    <col min="13853" max="13853" width="19.7109375" style="211" customWidth="1"/>
    <col min="13854" max="13854" width="22.5703125" style="211" customWidth="1"/>
    <col min="13855" max="13855" width="16.140625" style="211" customWidth="1"/>
    <col min="13856" max="13856" width="22" style="211" customWidth="1"/>
    <col min="13857" max="13857" width="20.28515625" style="211" customWidth="1"/>
    <col min="13858" max="13859" width="23.28515625" style="211" customWidth="1"/>
    <col min="13860" max="13860" width="34.28515625" style="211" customWidth="1"/>
    <col min="13861" max="13861" width="22.5703125" style="211" customWidth="1"/>
    <col min="13862" max="13862" width="23.28515625" style="211" customWidth="1"/>
    <col min="13863" max="13863" width="16" style="211" customWidth="1"/>
    <col min="13864" max="13864" width="13.7109375" style="211" customWidth="1"/>
    <col min="13865" max="13865" width="9.42578125" style="211" customWidth="1"/>
    <col min="13866" max="13866" width="54" style="211" customWidth="1"/>
    <col min="13867" max="13867" width="0" style="211" hidden="1" customWidth="1"/>
    <col min="13868" max="13868" width="10.7109375" style="211" customWidth="1"/>
    <col min="13869" max="13869" width="18.28515625" style="211" customWidth="1"/>
    <col min="13870" max="13870" width="16.42578125" style="211" customWidth="1"/>
    <col min="13871" max="13871" width="16.5703125" style="211" customWidth="1"/>
    <col min="13872" max="13872" width="18.5703125" style="211" customWidth="1"/>
    <col min="13873" max="13873" width="16.5703125" style="211" customWidth="1"/>
    <col min="13874" max="13874" width="22.42578125" style="211" customWidth="1"/>
    <col min="13875" max="13875" width="32" style="211" customWidth="1"/>
    <col min="13876" max="13876" width="14.7109375" style="211" customWidth="1"/>
    <col min="13877" max="13877" width="17.28515625" style="211" customWidth="1"/>
    <col min="13878" max="14101" width="7.85546875" style="211"/>
    <col min="14102" max="14104" width="0" style="211" hidden="1" customWidth="1"/>
    <col min="14105" max="14105" width="16.42578125" style="211" customWidth="1"/>
    <col min="14106" max="14106" width="37.140625" style="211" customWidth="1"/>
    <col min="14107" max="14107" width="9.7109375" style="211" customWidth="1"/>
    <col min="14108" max="14108" width="20.5703125" style="211" customWidth="1"/>
    <col min="14109" max="14109" width="19.7109375" style="211" customWidth="1"/>
    <col min="14110" max="14110" width="22.5703125" style="211" customWidth="1"/>
    <col min="14111" max="14111" width="16.140625" style="211" customWidth="1"/>
    <col min="14112" max="14112" width="22" style="211" customWidth="1"/>
    <col min="14113" max="14113" width="20.28515625" style="211" customWidth="1"/>
    <col min="14114" max="14115" width="23.28515625" style="211" customWidth="1"/>
    <col min="14116" max="14116" width="34.28515625" style="211" customWidth="1"/>
    <col min="14117" max="14117" width="22.5703125" style="211" customWidth="1"/>
    <col min="14118" max="14118" width="23.28515625" style="211" customWidth="1"/>
    <col min="14119" max="14119" width="16" style="211" customWidth="1"/>
    <col min="14120" max="14120" width="13.7109375" style="211" customWidth="1"/>
    <col min="14121" max="14121" width="9.42578125" style="211" customWidth="1"/>
    <col min="14122" max="14122" width="54" style="211" customWidth="1"/>
    <col min="14123" max="14123" width="0" style="211" hidden="1" customWidth="1"/>
    <col min="14124" max="14124" width="10.7109375" style="211" customWidth="1"/>
    <col min="14125" max="14125" width="18.28515625" style="211" customWidth="1"/>
    <col min="14126" max="14126" width="16.42578125" style="211" customWidth="1"/>
    <col min="14127" max="14127" width="16.5703125" style="211" customWidth="1"/>
    <col min="14128" max="14128" width="18.5703125" style="211" customWidth="1"/>
    <col min="14129" max="14129" width="16.5703125" style="211" customWidth="1"/>
    <col min="14130" max="14130" width="22.42578125" style="211" customWidth="1"/>
    <col min="14131" max="14131" width="32" style="211" customWidth="1"/>
    <col min="14132" max="14132" width="14.7109375" style="211" customWidth="1"/>
    <col min="14133" max="14133" width="17.28515625" style="211" customWidth="1"/>
    <col min="14134" max="14357" width="7.85546875" style="211"/>
    <col min="14358" max="14360" width="0" style="211" hidden="1" customWidth="1"/>
    <col min="14361" max="14361" width="16.42578125" style="211" customWidth="1"/>
    <col min="14362" max="14362" width="37.140625" style="211" customWidth="1"/>
    <col min="14363" max="14363" width="9.7109375" style="211" customWidth="1"/>
    <col min="14364" max="14364" width="20.5703125" style="211" customWidth="1"/>
    <col min="14365" max="14365" width="19.7109375" style="211" customWidth="1"/>
    <col min="14366" max="14366" width="22.5703125" style="211" customWidth="1"/>
    <col min="14367" max="14367" width="16.140625" style="211" customWidth="1"/>
    <col min="14368" max="14368" width="22" style="211" customWidth="1"/>
    <col min="14369" max="14369" width="20.28515625" style="211" customWidth="1"/>
    <col min="14370" max="14371" width="23.28515625" style="211" customWidth="1"/>
    <col min="14372" max="14372" width="34.28515625" style="211" customWidth="1"/>
    <col min="14373" max="14373" width="22.5703125" style="211" customWidth="1"/>
    <col min="14374" max="14374" width="23.28515625" style="211" customWidth="1"/>
    <col min="14375" max="14375" width="16" style="211" customWidth="1"/>
    <col min="14376" max="14376" width="13.7109375" style="211" customWidth="1"/>
    <col min="14377" max="14377" width="9.42578125" style="211" customWidth="1"/>
    <col min="14378" max="14378" width="54" style="211" customWidth="1"/>
    <col min="14379" max="14379" width="0" style="211" hidden="1" customWidth="1"/>
    <col min="14380" max="14380" width="10.7109375" style="211" customWidth="1"/>
    <col min="14381" max="14381" width="18.28515625" style="211" customWidth="1"/>
    <col min="14382" max="14382" width="16.42578125" style="211" customWidth="1"/>
    <col min="14383" max="14383" width="16.5703125" style="211" customWidth="1"/>
    <col min="14384" max="14384" width="18.5703125" style="211" customWidth="1"/>
    <col min="14385" max="14385" width="16.5703125" style="211" customWidth="1"/>
    <col min="14386" max="14386" width="22.42578125" style="211" customWidth="1"/>
    <col min="14387" max="14387" width="32" style="211" customWidth="1"/>
    <col min="14388" max="14388" width="14.7109375" style="211" customWidth="1"/>
    <col min="14389" max="14389" width="17.28515625" style="211" customWidth="1"/>
    <col min="14390" max="14613" width="7.85546875" style="211"/>
    <col min="14614" max="14616" width="0" style="211" hidden="1" customWidth="1"/>
    <col min="14617" max="14617" width="16.42578125" style="211" customWidth="1"/>
    <col min="14618" max="14618" width="37.140625" style="211" customWidth="1"/>
    <col min="14619" max="14619" width="9.7109375" style="211" customWidth="1"/>
    <col min="14620" max="14620" width="20.5703125" style="211" customWidth="1"/>
    <col min="14621" max="14621" width="19.7109375" style="211" customWidth="1"/>
    <col min="14622" max="14622" width="22.5703125" style="211" customWidth="1"/>
    <col min="14623" max="14623" width="16.140625" style="211" customWidth="1"/>
    <col min="14624" max="14624" width="22" style="211" customWidth="1"/>
    <col min="14625" max="14625" width="20.28515625" style="211" customWidth="1"/>
    <col min="14626" max="14627" width="23.28515625" style="211" customWidth="1"/>
    <col min="14628" max="14628" width="34.28515625" style="211" customWidth="1"/>
    <col min="14629" max="14629" width="22.5703125" style="211" customWidth="1"/>
    <col min="14630" max="14630" width="23.28515625" style="211" customWidth="1"/>
    <col min="14631" max="14631" width="16" style="211" customWidth="1"/>
    <col min="14632" max="14632" width="13.7109375" style="211" customWidth="1"/>
    <col min="14633" max="14633" width="9.42578125" style="211" customWidth="1"/>
    <col min="14634" max="14634" width="54" style="211" customWidth="1"/>
    <col min="14635" max="14635" width="0" style="211" hidden="1" customWidth="1"/>
    <col min="14636" max="14636" width="10.7109375" style="211" customWidth="1"/>
    <col min="14637" max="14637" width="18.28515625" style="211" customWidth="1"/>
    <col min="14638" max="14638" width="16.42578125" style="211" customWidth="1"/>
    <col min="14639" max="14639" width="16.5703125" style="211" customWidth="1"/>
    <col min="14640" max="14640" width="18.5703125" style="211" customWidth="1"/>
    <col min="14641" max="14641" width="16.5703125" style="211" customWidth="1"/>
    <col min="14642" max="14642" width="22.42578125" style="211" customWidth="1"/>
    <col min="14643" max="14643" width="32" style="211" customWidth="1"/>
    <col min="14644" max="14644" width="14.7109375" style="211" customWidth="1"/>
    <col min="14645" max="14645" width="17.28515625" style="211" customWidth="1"/>
    <col min="14646" max="14869" width="7.85546875" style="211"/>
    <col min="14870" max="14872" width="0" style="211" hidden="1" customWidth="1"/>
    <col min="14873" max="14873" width="16.42578125" style="211" customWidth="1"/>
    <col min="14874" max="14874" width="37.140625" style="211" customWidth="1"/>
    <col min="14875" max="14875" width="9.7109375" style="211" customWidth="1"/>
    <col min="14876" max="14876" width="20.5703125" style="211" customWidth="1"/>
    <col min="14877" max="14877" width="19.7109375" style="211" customWidth="1"/>
    <col min="14878" max="14878" width="22.5703125" style="211" customWidth="1"/>
    <col min="14879" max="14879" width="16.140625" style="211" customWidth="1"/>
    <col min="14880" max="14880" width="22" style="211" customWidth="1"/>
    <col min="14881" max="14881" width="20.28515625" style="211" customWidth="1"/>
    <col min="14882" max="14883" width="23.28515625" style="211" customWidth="1"/>
    <col min="14884" max="14884" width="34.28515625" style="211" customWidth="1"/>
    <col min="14885" max="14885" width="22.5703125" style="211" customWidth="1"/>
    <col min="14886" max="14886" width="23.28515625" style="211" customWidth="1"/>
    <col min="14887" max="14887" width="16" style="211" customWidth="1"/>
    <col min="14888" max="14888" width="13.7109375" style="211" customWidth="1"/>
    <col min="14889" max="14889" width="9.42578125" style="211" customWidth="1"/>
    <col min="14890" max="14890" width="54" style="211" customWidth="1"/>
    <col min="14891" max="14891" width="0" style="211" hidden="1" customWidth="1"/>
    <col min="14892" max="14892" width="10.7109375" style="211" customWidth="1"/>
    <col min="14893" max="14893" width="18.28515625" style="211" customWidth="1"/>
    <col min="14894" max="14894" width="16.42578125" style="211" customWidth="1"/>
    <col min="14895" max="14895" width="16.5703125" style="211" customWidth="1"/>
    <col min="14896" max="14896" width="18.5703125" style="211" customWidth="1"/>
    <col min="14897" max="14897" width="16.5703125" style="211" customWidth="1"/>
    <col min="14898" max="14898" width="22.42578125" style="211" customWidth="1"/>
    <col min="14899" max="14899" width="32" style="211" customWidth="1"/>
    <col min="14900" max="14900" width="14.7109375" style="211" customWidth="1"/>
    <col min="14901" max="14901" width="17.28515625" style="211" customWidth="1"/>
    <col min="14902" max="15125" width="7.85546875" style="211"/>
    <col min="15126" max="15128" width="0" style="211" hidden="1" customWidth="1"/>
    <col min="15129" max="15129" width="16.42578125" style="211" customWidth="1"/>
    <col min="15130" max="15130" width="37.140625" style="211" customWidth="1"/>
    <col min="15131" max="15131" width="9.7109375" style="211" customWidth="1"/>
    <col min="15132" max="15132" width="20.5703125" style="211" customWidth="1"/>
    <col min="15133" max="15133" width="19.7109375" style="211" customWidth="1"/>
    <col min="15134" max="15134" width="22.5703125" style="211" customWidth="1"/>
    <col min="15135" max="15135" width="16.140625" style="211" customWidth="1"/>
    <col min="15136" max="15136" width="22" style="211" customWidth="1"/>
    <col min="15137" max="15137" width="20.28515625" style="211" customWidth="1"/>
    <col min="15138" max="15139" width="23.28515625" style="211" customWidth="1"/>
    <col min="15140" max="15140" width="34.28515625" style="211" customWidth="1"/>
    <col min="15141" max="15141" width="22.5703125" style="211" customWidth="1"/>
    <col min="15142" max="15142" width="23.28515625" style="211" customWidth="1"/>
    <col min="15143" max="15143" width="16" style="211" customWidth="1"/>
    <col min="15144" max="15144" width="13.7109375" style="211" customWidth="1"/>
    <col min="15145" max="15145" width="9.42578125" style="211" customWidth="1"/>
    <col min="15146" max="15146" width="54" style="211" customWidth="1"/>
    <col min="15147" max="15147" width="0" style="211" hidden="1" customWidth="1"/>
    <col min="15148" max="15148" width="10.7109375" style="211" customWidth="1"/>
    <col min="15149" max="15149" width="18.28515625" style="211" customWidth="1"/>
    <col min="15150" max="15150" width="16.42578125" style="211" customWidth="1"/>
    <col min="15151" max="15151" width="16.5703125" style="211" customWidth="1"/>
    <col min="15152" max="15152" width="18.5703125" style="211" customWidth="1"/>
    <col min="15153" max="15153" width="16.5703125" style="211" customWidth="1"/>
    <col min="15154" max="15154" width="22.42578125" style="211" customWidth="1"/>
    <col min="15155" max="15155" width="32" style="211" customWidth="1"/>
    <col min="15156" max="15156" width="14.7109375" style="211" customWidth="1"/>
    <col min="15157" max="15157" width="17.28515625" style="211" customWidth="1"/>
    <col min="15158" max="15381" width="7.85546875" style="211"/>
    <col min="15382" max="15384" width="0" style="211" hidden="1" customWidth="1"/>
    <col min="15385" max="15385" width="16.42578125" style="211" customWidth="1"/>
    <col min="15386" max="15386" width="37.140625" style="211" customWidth="1"/>
    <col min="15387" max="15387" width="9.7109375" style="211" customWidth="1"/>
    <col min="15388" max="15388" width="20.5703125" style="211" customWidth="1"/>
    <col min="15389" max="15389" width="19.7109375" style="211" customWidth="1"/>
    <col min="15390" max="15390" width="22.5703125" style="211" customWidth="1"/>
    <col min="15391" max="15391" width="16.140625" style="211" customWidth="1"/>
    <col min="15392" max="15392" width="22" style="211" customWidth="1"/>
    <col min="15393" max="15393" width="20.28515625" style="211" customWidth="1"/>
    <col min="15394" max="15395" width="23.28515625" style="211" customWidth="1"/>
    <col min="15396" max="15396" width="34.28515625" style="211" customWidth="1"/>
    <col min="15397" max="15397" width="22.5703125" style="211" customWidth="1"/>
    <col min="15398" max="15398" width="23.28515625" style="211" customWidth="1"/>
    <col min="15399" max="15399" width="16" style="211" customWidth="1"/>
    <col min="15400" max="15400" width="13.7109375" style="211" customWidth="1"/>
    <col min="15401" max="15401" width="9.42578125" style="211" customWidth="1"/>
    <col min="15402" max="15402" width="54" style="211" customWidth="1"/>
    <col min="15403" max="15403" width="0" style="211" hidden="1" customWidth="1"/>
    <col min="15404" max="15404" width="10.7109375" style="211" customWidth="1"/>
    <col min="15405" max="15405" width="18.28515625" style="211" customWidth="1"/>
    <col min="15406" max="15406" width="16.42578125" style="211" customWidth="1"/>
    <col min="15407" max="15407" width="16.5703125" style="211" customWidth="1"/>
    <col min="15408" max="15408" width="18.5703125" style="211" customWidth="1"/>
    <col min="15409" max="15409" width="16.5703125" style="211" customWidth="1"/>
    <col min="15410" max="15410" width="22.42578125" style="211" customWidth="1"/>
    <col min="15411" max="15411" width="32" style="211" customWidth="1"/>
    <col min="15412" max="15412" width="14.7109375" style="211" customWidth="1"/>
    <col min="15413" max="15413" width="17.28515625" style="211" customWidth="1"/>
    <col min="15414" max="15637" width="7.85546875" style="211"/>
    <col min="15638" max="15640" width="0" style="211" hidden="1" customWidth="1"/>
    <col min="15641" max="15641" width="16.42578125" style="211" customWidth="1"/>
    <col min="15642" max="15642" width="37.140625" style="211" customWidth="1"/>
    <col min="15643" max="15643" width="9.7109375" style="211" customWidth="1"/>
    <col min="15644" max="15644" width="20.5703125" style="211" customWidth="1"/>
    <col min="15645" max="15645" width="19.7109375" style="211" customWidth="1"/>
    <col min="15646" max="15646" width="22.5703125" style="211" customWidth="1"/>
    <col min="15647" max="15647" width="16.140625" style="211" customWidth="1"/>
    <col min="15648" max="15648" width="22" style="211" customWidth="1"/>
    <col min="15649" max="15649" width="20.28515625" style="211" customWidth="1"/>
    <col min="15650" max="15651" width="23.28515625" style="211" customWidth="1"/>
    <col min="15652" max="15652" width="34.28515625" style="211" customWidth="1"/>
    <col min="15653" max="15653" width="22.5703125" style="211" customWidth="1"/>
    <col min="15654" max="15654" width="23.28515625" style="211" customWidth="1"/>
    <col min="15655" max="15655" width="16" style="211" customWidth="1"/>
    <col min="15656" max="15656" width="13.7109375" style="211" customWidth="1"/>
    <col min="15657" max="15657" width="9.42578125" style="211" customWidth="1"/>
    <col min="15658" max="15658" width="54" style="211" customWidth="1"/>
    <col min="15659" max="15659" width="0" style="211" hidden="1" customWidth="1"/>
    <col min="15660" max="15660" width="10.7109375" style="211" customWidth="1"/>
    <col min="15661" max="15661" width="18.28515625" style="211" customWidth="1"/>
    <col min="15662" max="15662" width="16.42578125" style="211" customWidth="1"/>
    <col min="15663" max="15663" width="16.5703125" style="211" customWidth="1"/>
    <col min="15664" max="15664" width="18.5703125" style="211" customWidth="1"/>
    <col min="15665" max="15665" width="16.5703125" style="211" customWidth="1"/>
    <col min="15666" max="15666" width="22.42578125" style="211" customWidth="1"/>
    <col min="15667" max="15667" width="32" style="211" customWidth="1"/>
    <col min="15668" max="15668" width="14.7109375" style="211" customWidth="1"/>
    <col min="15669" max="15669" width="17.28515625" style="211" customWidth="1"/>
    <col min="15670" max="15893" width="7.85546875" style="211"/>
    <col min="15894" max="15896" width="0" style="211" hidden="1" customWidth="1"/>
    <col min="15897" max="15897" width="16.42578125" style="211" customWidth="1"/>
    <col min="15898" max="15898" width="37.140625" style="211" customWidth="1"/>
    <col min="15899" max="15899" width="9.7109375" style="211" customWidth="1"/>
    <col min="15900" max="15900" width="20.5703125" style="211" customWidth="1"/>
    <col min="15901" max="15901" width="19.7109375" style="211" customWidth="1"/>
    <col min="15902" max="15902" width="22.5703125" style="211" customWidth="1"/>
    <col min="15903" max="15903" width="16.140625" style="211" customWidth="1"/>
    <col min="15904" max="15904" width="22" style="211" customWidth="1"/>
    <col min="15905" max="15905" width="20.28515625" style="211" customWidth="1"/>
    <col min="15906" max="15907" width="23.28515625" style="211" customWidth="1"/>
    <col min="15908" max="15908" width="34.28515625" style="211" customWidth="1"/>
    <col min="15909" max="15909" width="22.5703125" style="211" customWidth="1"/>
    <col min="15910" max="15910" width="23.28515625" style="211" customWidth="1"/>
    <col min="15911" max="15911" width="16" style="211" customWidth="1"/>
    <col min="15912" max="15912" width="13.7109375" style="211" customWidth="1"/>
    <col min="15913" max="15913" width="9.42578125" style="211" customWidth="1"/>
    <col min="15914" max="15914" width="54" style="211" customWidth="1"/>
    <col min="15915" max="15915" width="0" style="211" hidden="1" customWidth="1"/>
    <col min="15916" max="15916" width="10.7109375" style="211" customWidth="1"/>
    <col min="15917" max="15917" width="18.28515625" style="211" customWidth="1"/>
    <col min="15918" max="15918" width="16.42578125" style="211" customWidth="1"/>
    <col min="15919" max="15919" width="16.5703125" style="211" customWidth="1"/>
    <col min="15920" max="15920" width="18.5703125" style="211" customWidth="1"/>
    <col min="15921" max="15921" width="16.5703125" style="211" customWidth="1"/>
    <col min="15922" max="15922" width="22.42578125" style="211" customWidth="1"/>
    <col min="15923" max="15923" width="32" style="211" customWidth="1"/>
    <col min="15924" max="15924" width="14.7109375" style="211" customWidth="1"/>
    <col min="15925" max="15925" width="17.28515625" style="211" customWidth="1"/>
    <col min="15926" max="16149" width="7.85546875" style="211"/>
    <col min="16150" max="16152" width="0" style="211" hidden="1" customWidth="1"/>
    <col min="16153" max="16153" width="16.42578125" style="211" customWidth="1"/>
    <col min="16154" max="16154" width="37.140625" style="211" customWidth="1"/>
    <col min="16155" max="16155" width="9.7109375" style="211" customWidth="1"/>
    <col min="16156" max="16156" width="20.5703125" style="211" customWidth="1"/>
    <col min="16157" max="16157" width="19.7109375" style="211" customWidth="1"/>
    <col min="16158" max="16158" width="22.5703125" style="211" customWidth="1"/>
    <col min="16159" max="16159" width="16.140625" style="211" customWidth="1"/>
    <col min="16160" max="16160" width="22" style="211" customWidth="1"/>
    <col min="16161" max="16161" width="20.28515625" style="211" customWidth="1"/>
    <col min="16162" max="16163" width="23.28515625" style="211" customWidth="1"/>
    <col min="16164" max="16164" width="34.28515625" style="211" customWidth="1"/>
    <col min="16165" max="16165" width="22.5703125" style="211" customWidth="1"/>
    <col min="16166" max="16166" width="23.28515625" style="211" customWidth="1"/>
    <col min="16167" max="16167" width="16" style="211" customWidth="1"/>
    <col min="16168" max="16168" width="13.7109375" style="211" customWidth="1"/>
    <col min="16169" max="16169" width="9.42578125" style="211" customWidth="1"/>
    <col min="16170" max="16170" width="54" style="211" customWidth="1"/>
    <col min="16171" max="16171" width="0" style="211" hidden="1" customWidth="1"/>
    <col min="16172" max="16172" width="10.7109375" style="211" customWidth="1"/>
    <col min="16173" max="16173" width="18.28515625" style="211" customWidth="1"/>
    <col min="16174" max="16174" width="16.42578125" style="211" customWidth="1"/>
    <col min="16175" max="16175" width="16.5703125" style="211" customWidth="1"/>
    <col min="16176" max="16176" width="18.5703125" style="211" customWidth="1"/>
    <col min="16177" max="16177" width="16.5703125" style="211" customWidth="1"/>
    <col min="16178" max="16178" width="22.42578125" style="211" customWidth="1"/>
    <col min="16179" max="16179" width="32" style="211" customWidth="1"/>
    <col min="16180" max="16180" width="14.7109375" style="211" customWidth="1"/>
    <col min="16181" max="16181" width="17.28515625" style="211" customWidth="1"/>
    <col min="16182" max="16384" width="7.85546875" style="211"/>
  </cols>
  <sheetData>
    <row r="1" spans="1:44" ht="15.75" x14ac:dyDescent="0.25">
      <c r="AB1" s="405"/>
      <c r="AC1" s="405"/>
      <c r="AE1" s="405" t="s">
        <v>729</v>
      </c>
    </row>
    <row r="2" spans="1:44" ht="15.75" x14ac:dyDescent="0.25">
      <c r="AB2" s="404"/>
      <c r="AC2" s="404"/>
      <c r="AE2" s="404" t="s">
        <v>736</v>
      </c>
    </row>
    <row r="3" spans="1:44" ht="15.75" x14ac:dyDescent="0.25">
      <c r="AB3" s="404"/>
      <c r="AC3" s="404"/>
      <c r="AE3" s="404" t="s">
        <v>686</v>
      </c>
    </row>
    <row r="4" spans="1:44" ht="15.75" x14ac:dyDescent="0.25">
      <c r="AB4" s="404"/>
      <c r="AC4" s="404"/>
      <c r="AE4" s="404" t="s">
        <v>898</v>
      </c>
    </row>
    <row r="5" spans="1:44" ht="30" customHeight="1" x14ac:dyDescent="0.25">
      <c r="A5" s="212"/>
      <c r="B5" s="212"/>
      <c r="C5" s="212"/>
      <c r="D5" s="639" t="s">
        <v>759</v>
      </c>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9"/>
      <c r="AP5" s="639"/>
      <c r="AQ5" s="639"/>
      <c r="AR5" s="639"/>
    </row>
    <row r="6" spans="1:44" ht="17.25" customHeight="1" x14ac:dyDescent="0.25">
      <c r="A6" s="212"/>
      <c r="B6" s="212"/>
      <c r="C6" s="212"/>
      <c r="D6" s="414"/>
      <c r="E6" s="464">
        <v>16205100000</v>
      </c>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row>
    <row r="7" spans="1:44" ht="15.75" customHeight="1" x14ac:dyDescent="0.25">
      <c r="A7" s="212"/>
      <c r="B7" s="212"/>
      <c r="C7" s="212"/>
      <c r="D7" s="212"/>
      <c r="E7" s="463" t="s">
        <v>738</v>
      </c>
      <c r="Z7" s="213"/>
      <c r="AA7" s="213"/>
      <c r="AB7" s="213"/>
      <c r="AC7" s="530"/>
      <c r="AD7" s="213"/>
      <c r="AE7" s="213"/>
      <c r="AF7" s="403" t="s">
        <v>743</v>
      </c>
      <c r="AG7" s="214"/>
      <c r="AH7" s="214"/>
      <c r="AI7" s="214"/>
      <c r="AJ7" s="215"/>
      <c r="AK7" s="214"/>
      <c r="AL7" s="214"/>
      <c r="AM7" s="214"/>
      <c r="AR7" s="347" t="s">
        <v>278</v>
      </c>
    </row>
    <row r="8" spans="1:44" s="219" customFormat="1" ht="26.25" customHeight="1" x14ac:dyDescent="0.25">
      <c r="A8" s="216" t="s">
        <v>532</v>
      </c>
      <c r="B8" s="217" t="s">
        <v>533</v>
      </c>
      <c r="C8" s="218">
        <v>0</v>
      </c>
      <c r="D8" s="653" t="s">
        <v>780</v>
      </c>
      <c r="E8" s="653" t="s">
        <v>534</v>
      </c>
      <c r="F8" s="634" t="s">
        <v>535</v>
      </c>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43" t="s">
        <v>536</v>
      </c>
      <c r="AH8" s="644"/>
      <c r="AI8" s="644"/>
      <c r="AJ8" s="644"/>
      <c r="AK8" s="644"/>
      <c r="AL8" s="644"/>
      <c r="AM8" s="644"/>
      <c r="AN8" s="644"/>
      <c r="AO8" s="644"/>
      <c r="AP8" s="644"/>
      <c r="AQ8" s="644"/>
      <c r="AR8" s="645"/>
    </row>
    <row r="9" spans="1:44" s="219" customFormat="1" ht="44.45" customHeight="1" x14ac:dyDescent="0.25">
      <c r="A9" s="216" t="s">
        <v>537</v>
      </c>
      <c r="B9" s="217" t="s">
        <v>533</v>
      </c>
      <c r="C9" s="218">
        <v>0</v>
      </c>
      <c r="D9" s="654"/>
      <c r="E9" s="654"/>
      <c r="F9" s="646" t="s">
        <v>538</v>
      </c>
      <c r="G9" s="622" t="s">
        <v>539</v>
      </c>
      <c r="H9" s="623"/>
      <c r="I9" s="623"/>
      <c r="J9" s="623"/>
      <c r="K9" s="623"/>
      <c r="L9" s="623"/>
      <c r="M9" s="623"/>
      <c r="N9" s="623"/>
      <c r="O9" s="623"/>
      <c r="P9" s="623"/>
      <c r="Q9" s="626"/>
      <c r="R9" s="622" t="s">
        <v>541</v>
      </c>
      <c r="S9" s="626"/>
      <c r="T9" s="622" t="s">
        <v>540</v>
      </c>
      <c r="U9" s="623"/>
      <c r="V9" s="623"/>
      <c r="W9" s="623"/>
      <c r="X9" s="623"/>
      <c r="Y9" s="626"/>
      <c r="Z9" s="622" t="s">
        <v>10</v>
      </c>
      <c r="AA9" s="623"/>
      <c r="AB9" s="623"/>
      <c r="AC9" s="623"/>
      <c r="AD9" s="623" t="s">
        <v>10</v>
      </c>
      <c r="AE9" s="626"/>
      <c r="AF9" s="631" t="s">
        <v>272</v>
      </c>
      <c r="AG9" s="640" t="s">
        <v>538</v>
      </c>
      <c r="AH9" s="634" t="s">
        <v>10</v>
      </c>
      <c r="AI9" s="634"/>
      <c r="AJ9" s="634"/>
      <c r="AK9" s="634"/>
      <c r="AL9" s="634"/>
      <c r="AM9" s="634"/>
      <c r="AN9" s="622" t="s">
        <v>541</v>
      </c>
      <c r="AO9" s="626"/>
      <c r="AP9" s="349"/>
      <c r="AQ9" s="634" t="s">
        <v>594</v>
      </c>
      <c r="AR9" s="631" t="s">
        <v>272</v>
      </c>
    </row>
    <row r="10" spans="1:44" s="219" customFormat="1" ht="72" customHeight="1" x14ac:dyDescent="0.25">
      <c r="A10" s="216"/>
      <c r="B10" s="217"/>
      <c r="C10" s="218"/>
      <c r="D10" s="654"/>
      <c r="E10" s="654"/>
      <c r="F10" s="646"/>
      <c r="G10" s="624"/>
      <c r="H10" s="625"/>
      <c r="I10" s="625"/>
      <c r="J10" s="625"/>
      <c r="K10" s="625"/>
      <c r="L10" s="625"/>
      <c r="M10" s="625"/>
      <c r="N10" s="625"/>
      <c r="O10" s="625"/>
      <c r="P10" s="625"/>
      <c r="Q10" s="627"/>
      <c r="R10" s="624"/>
      <c r="S10" s="627"/>
      <c r="T10" s="624"/>
      <c r="U10" s="625"/>
      <c r="V10" s="625"/>
      <c r="W10" s="625"/>
      <c r="X10" s="625"/>
      <c r="Y10" s="627"/>
      <c r="Z10" s="624"/>
      <c r="AA10" s="625"/>
      <c r="AB10" s="625"/>
      <c r="AC10" s="625"/>
      <c r="AD10" s="625"/>
      <c r="AE10" s="627"/>
      <c r="AF10" s="632"/>
      <c r="AG10" s="641"/>
      <c r="AH10" s="634"/>
      <c r="AI10" s="634"/>
      <c r="AJ10" s="634"/>
      <c r="AK10" s="634"/>
      <c r="AL10" s="634"/>
      <c r="AM10" s="634"/>
      <c r="AN10" s="624"/>
      <c r="AO10" s="627"/>
      <c r="AP10" s="350"/>
      <c r="AQ10" s="634"/>
      <c r="AR10" s="632"/>
    </row>
    <row r="11" spans="1:44" s="219" customFormat="1" ht="29.25" customHeight="1" x14ac:dyDescent="0.25">
      <c r="A11" s="216" t="s">
        <v>542</v>
      </c>
      <c r="B11" s="217" t="s">
        <v>533</v>
      </c>
      <c r="C11" s="218">
        <v>0</v>
      </c>
      <c r="D11" s="654"/>
      <c r="E11" s="654"/>
      <c r="F11" s="646"/>
      <c r="G11" s="650" t="s">
        <v>543</v>
      </c>
      <c r="H11" s="650"/>
      <c r="I11" s="650"/>
      <c r="J11" s="650"/>
      <c r="K11" s="650"/>
      <c r="L11" s="650"/>
      <c r="M11" s="650"/>
      <c r="N11" s="650"/>
      <c r="O11" s="650"/>
      <c r="P11" s="650"/>
      <c r="Q11" s="650"/>
      <c r="R11" s="628" t="s">
        <v>543</v>
      </c>
      <c r="S11" s="658"/>
      <c r="T11" s="628" t="s">
        <v>543</v>
      </c>
      <c r="U11" s="629"/>
      <c r="V11" s="629"/>
      <c r="W11" s="629"/>
      <c r="X11" s="629"/>
      <c r="Y11" s="658"/>
      <c r="Z11" s="628" t="s">
        <v>543</v>
      </c>
      <c r="AA11" s="629"/>
      <c r="AB11" s="629"/>
      <c r="AC11" s="629"/>
      <c r="AD11" s="531" t="s">
        <v>543</v>
      </c>
      <c r="AE11" s="316" t="s">
        <v>544</v>
      </c>
      <c r="AF11" s="632"/>
      <c r="AG11" s="642"/>
      <c r="AH11" s="348" t="s">
        <v>543</v>
      </c>
      <c r="AI11" s="348" t="s">
        <v>544</v>
      </c>
      <c r="AJ11" s="191"/>
      <c r="AK11" s="191"/>
      <c r="AL11" s="191"/>
      <c r="AM11" s="191"/>
      <c r="AN11" s="628" t="s">
        <v>543</v>
      </c>
      <c r="AO11" s="629"/>
      <c r="AP11" s="272" t="s">
        <v>543</v>
      </c>
      <c r="AQ11" s="167" t="s">
        <v>544</v>
      </c>
      <c r="AR11" s="632"/>
    </row>
    <row r="12" spans="1:44" ht="17.25" customHeight="1" x14ac:dyDescent="0.25">
      <c r="A12" s="220" t="s">
        <v>545</v>
      </c>
      <c r="B12" s="221" t="s">
        <v>533</v>
      </c>
      <c r="C12" s="222">
        <v>0</v>
      </c>
      <c r="D12" s="654"/>
      <c r="E12" s="654"/>
      <c r="F12" s="647" t="s">
        <v>546</v>
      </c>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32"/>
      <c r="AG12" s="647" t="s">
        <v>546</v>
      </c>
      <c r="AH12" s="648"/>
      <c r="AI12" s="648"/>
      <c r="AJ12" s="648"/>
      <c r="AK12" s="648"/>
      <c r="AL12" s="648"/>
      <c r="AM12" s="648"/>
      <c r="AN12" s="648"/>
      <c r="AO12" s="648"/>
      <c r="AP12" s="648"/>
      <c r="AQ12" s="649"/>
      <c r="AR12" s="632"/>
    </row>
    <row r="13" spans="1:44" ht="92.25" customHeight="1" x14ac:dyDescent="0.3">
      <c r="A13" s="223" t="s">
        <v>547</v>
      </c>
      <c r="B13" s="221" t="s">
        <v>533</v>
      </c>
      <c r="C13" s="222">
        <v>0</v>
      </c>
      <c r="D13" s="654"/>
      <c r="E13" s="654"/>
      <c r="F13" s="656"/>
      <c r="G13" s="659" t="s">
        <v>605</v>
      </c>
      <c r="H13" s="661" t="s">
        <v>604</v>
      </c>
      <c r="I13" s="663" t="s">
        <v>606</v>
      </c>
      <c r="J13" s="664"/>
      <c r="K13" s="637" t="s">
        <v>761</v>
      </c>
      <c r="L13" s="665" t="s">
        <v>760</v>
      </c>
      <c r="M13" s="637" t="s">
        <v>891</v>
      </c>
      <c r="N13" s="620" t="s">
        <v>894</v>
      </c>
      <c r="O13" s="621"/>
      <c r="P13" s="620" t="s">
        <v>895</v>
      </c>
      <c r="Q13" s="621"/>
      <c r="R13" s="637" t="s">
        <v>552</v>
      </c>
      <c r="S13" s="665" t="s">
        <v>572</v>
      </c>
      <c r="T13" s="635" t="s">
        <v>684</v>
      </c>
      <c r="U13" s="651" t="s">
        <v>619</v>
      </c>
      <c r="V13" s="651" t="s">
        <v>631</v>
      </c>
      <c r="W13" s="637" t="s">
        <v>548</v>
      </c>
      <c r="X13" s="635" t="s">
        <v>549</v>
      </c>
      <c r="Y13" s="635" t="s">
        <v>550</v>
      </c>
      <c r="Z13" s="637" t="s">
        <v>551</v>
      </c>
      <c r="AA13" s="637" t="s">
        <v>646</v>
      </c>
      <c r="AB13" s="635" t="s">
        <v>762</v>
      </c>
      <c r="AC13" s="635" t="s">
        <v>763</v>
      </c>
      <c r="AD13" s="637" t="s">
        <v>764</v>
      </c>
      <c r="AE13" s="637" t="s">
        <v>765</v>
      </c>
      <c r="AF13" s="632"/>
      <c r="AG13" s="226"/>
      <c r="AH13" s="225" t="s">
        <v>551</v>
      </c>
      <c r="AI13" s="225" t="s">
        <v>639</v>
      </c>
      <c r="AJ13" s="225" t="s">
        <v>635</v>
      </c>
      <c r="AK13" s="327" t="s">
        <v>636</v>
      </c>
      <c r="AL13" s="327" t="s">
        <v>637</v>
      </c>
      <c r="AM13" s="327" t="s">
        <v>638</v>
      </c>
      <c r="AN13" s="225" t="s">
        <v>552</v>
      </c>
      <c r="AO13" s="276" t="s">
        <v>572</v>
      </c>
      <c r="AP13" s="224" t="s">
        <v>595</v>
      </c>
      <c r="AQ13" s="224" t="s">
        <v>595</v>
      </c>
      <c r="AR13" s="632"/>
    </row>
    <row r="14" spans="1:44" ht="258.75" customHeight="1" x14ac:dyDescent="0.3">
      <c r="A14" s="223"/>
      <c r="B14" s="221"/>
      <c r="C14" s="222"/>
      <c r="D14" s="655"/>
      <c r="E14" s="655"/>
      <c r="F14" s="657"/>
      <c r="G14" s="660"/>
      <c r="H14" s="662"/>
      <c r="I14" s="273" t="s">
        <v>272</v>
      </c>
      <c r="J14" s="273" t="s">
        <v>607</v>
      </c>
      <c r="K14" s="638"/>
      <c r="L14" s="666"/>
      <c r="M14" s="638"/>
      <c r="N14" s="557" t="s">
        <v>892</v>
      </c>
      <c r="O14" s="557" t="s">
        <v>893</v>
      </c>
      <c r="P14" s="557" t="s">
        <v>892</v>
      </c>
      <c r="Q14" s="557" t="s">
        <v>893</v>
      </c>
      <c r="R14" s="638"/>
      <c r="S14" s="666"/>
      <c r="T14" s="636"/>
      <c r="U14" s="652"/>
      <c r="V14" s="652"/>
      <c r="W14" s="638"/>
      <c r="X14" s="636"/>
      <c r="Y14" s="636"/>
      <c r="Z14" s="638"/>
      <c r="AA14" s="638"/>
      <c r="AB14" s="636"/>
      <c r="AC14" s="636"/>
      <c r="AD14" s="638"/>
      <c r="AE14" s="638"/>
      <c r="AF14" s="633"/>
      <c r="AG14" s="226"/>
      <c r="AH14" s="179" t="s">
        <v>662</v>
      </c>
      <c r="AI14" s="179" t="s">
        <v>640</v>
      </c>
      <c r="AJ14" s="179" t="s">
        <v>641</v>
      </c>
      <c r="AK14" s="329" t="s">
        <v>641</v>
      </c>
      <c r="AL14" s="329" t="s">
        <v>641</v>
      </c>
      <c r="AM14" s="329" t="s">
        <v>641</v>
      </c>
      <c r="AN14" s="179" t="s">
        <v>553</v>
      </c>
      <c r="AO14" s="179" t="s">
        <v>553</v>
      </c>
      <c r="AP14" s="275"/>
      <c r="AQ14" s="275" t="s">
        <v>663</v>
      </c>
      <c r="AR14" s="633"/>
    </row>
    <row r="15" spans="1:44" ht="20.25" customHeight="1" x14ac:dyDescent="0.3">
      <c r="A15" s="223"/>
      <c r="B15" s="221"/>
      <c r="C15" s="222"/>
      <c r="D15" s="419"/>
      <c r="E15" s="419"/>
      <c r="F15" s="421"/>
      <c r="G15" s="415"/>
      <c r="H15" s="418"/>
      <c r="I15" s="273"/>
      <c r="J15" s="273"/>
      <c r="K15" s="525" t="s">
        <v>865</v>
      </c>
      <c r="L15" s="527" t="s">
        <v>865</v>
      </c>
      <c r="M15" s="525" t="s">
        <v>899</v>
      </c>
      <c r="N15" s="527" t="s">
        <v>899</v>
      </c>
      <c r="O15" s="527" t="s">
        <v>899</v>
      </c>
      <c r="P15" s="527" t="s">
        <v>899</v>
      </c>
      <c r="Q15" s="527" t="s">
        <v>899</v>
      </c>
      <c r="R15" s="415"/>
      <c r="S15" s="418"/>
      <c r="T15" s="422"/>
      <c r="U15" s="420"/>
      <c r="V15" s="420"/>
      <c r="W15" s="415"/>
      <c r="X15" s="422"/>
      <c r="Y15" s="422"/>
      <c r="Z15" s="525" t="s">
        <v>866</v>
      </c>
      <c r="AA15" s="526" t="s">
        <v>867</v>
      </c>
      <c r="AB15" s="526" t="s">
        <v>867</v>
      </c>
      <c r="AC15" s="526" t="s">
        <v>867</v>
      </c>
      <c r="AD15" s="526" t="s">
        <v>867</v>
      </c>
      <c r="AE15" s="526" t="s">
        <v>867</v>
      </c>
      <c r="AF15" s="412"/>
      <c r="AG15" s="226"/>
      <c r="AH15" s="179"/>
      <c r="AI15" s="179"/>
      <c r="AJ15" s="179"/>
      <c r="AK15" s="329"/>
      <c r="AL15" s="329"/>
      <c r="AM15" s="329"/>
      <c r="AN15" s="179"/>
      <c r="AO15" s="179"/>
      <c r="AP15" s="275"/>
      <c r="AQ15" s="275"/>
      <c r="AR15" s="412"/>
    </row>
    <row r="16" spans="1:44" ht="18" customHeight="1" x14ac:dyDescent="0.25">
      <c r="A16" s="223"/>
      <c r="B16" s="221"/>
      <c r="C16" s="222"/>
      <c r="D16" s="330">
        <v>1</v>
      </c>
      <c r="E16" s="330">
        <v>2</v>
      </c>
      <c r="F16" s="227" t="s">
        <v>554</v>
      </c>
      <c r="G16" s="227" t="s">
        <v>555</v>
      </c>
      <c r="H16" s="227" t="s">
        <v>556</v>
      </c>
      <c r="I16" s="227" t="s">
        <v>557</v>
      </c>
      <c r="J16" s="227" t="s">
        <v>558</v>
      </c>
      <c r="K16" s="227" t="s">
        <v>555</v>
      </c>
      <c r="L16" s="227" t="s">
        <v>556</v>
      </c>
      <c r="M16" s="227" t="s">
        <v>557</v>
      </c>
      <c r="N16" s="227" t="s">
        <v>558</v>
      </c>
      <c r="O16" s="227" t="s">
        <v>559</v>
      </c>
      <c r="P16" s="227" t="s">
        <v>766</v>
      </c>
      <c r="Q16" s="227" t="s">
        <v>767</v>
      </c>
      <c r="R16" s="227" t="s">
        <v>555</v>
      </c>
      <c r="S16" s="227" t="s">
        <v>556</v>
      </c>
      <c r="T16" s="328">
        <v>4</v>
      </c>
      <c r="U16" s="328">
        <v>4</v>
      </c>
      <c r="V16" s="328">
        <v>5</v>
      </c>
      <c r="W16" s="227"/>
      <c r="X16" s="227"/>
      <c r="Y16" s="227"/>
      <c r="Z16" s="227" t="s">
        <v>768</v>
      </c>
      <c r="AA16" s="229" t="s">
        <v>642</v>
      </c>
      <c r="AB16" s="229" t="s">
        <v>643</v>
      </c>
      <c r="AC16" s="229" t="s">
        <v>644</v>
      </c>
      <c r="AD16" s="229" t="s">
        <v>645</v>
      </c>
      <c r="AE16" s="229" t="s">
        <v>896</v>
      </c>
      <c r="AF16" s="230">
        <v>17</v>
      </c>
      <c r="AG16" s="227" t="s">
        <v>559</v>
      </c>
      <c r="AH16" s="227" t="s">
        <v>558</v>
      </c>
      <c r="AI16" s="227" t="s">
        <v>559</v>
      </c>
      <c r="AJ16" s="227" t="s">
        <v>642</v>
      </c>
      <c r="AK16" s="227" t="s">
        <v>643</v>
      </c>
      <c r="AL16" s="227" t="s">
        <v>644</v>
      </c>
      <c r="AM16" s="227" t="s">
        <v>645</v>
      </c>
      <c r="AN16" s="231">
        <v>12</v>
      </c>
      <c r="AO16" s="231">
        <v>13</v>
      </c>
      <c r="AP16" s="274">
        <v>14</v>
      </c>
      <c r="AQ16" s="274">
        <v>9</v>
      </c>
      <c r="AR16" s="230">
        <v>10</v>
      </c>
    </row>
    <row r="17" spans="1:53" ht="23.25" customHeight="1" x14ac:dyDescent="0.25">
      <c r="A17" s="232" t="s">
        <v>560</v>
      </c>
      <c r="B17" s="221" t="s">
        <v>533</v>
      </c>
      <c r="C17" s="222">
        <v>0</v>
      </c>
      <c r="D17" s="233" t="s">
        <v>561</v>
      </c>
      <c r="E17" s="234" t="s">
        <v>562</v>
      </c>
      <c r="F17" s="235"/>
      <c r="G17" s="228"/>
      <c r="H17" s="228"/>
      <c r="I17" s="228"/>
      <c r="J17" s="228"/>
      <c r="K17" s="236">
        <v>1236375</v>
      </c>
      <c r="L17" s="352">
        <v>1236375</v>
      </c>
      <c r="M17" s="236">
        <f>N17+O17+P17+Q17</f>
        <v>545906</v>
      </c>
      <c r="N17" s="538">
        <v>92315</v>
      </c>
      <c r="O17" s="538">
        <v>46157</v>
      </c>
      <c r="P17" s="538">
        <v>266331</v>
      </c>
      <c r="Q17" s="538">
        <v>141103</v>
      </c>
      <c r="R17" s="228"/>
      <c r="S17" s="228"/>
      <c r="T17" s="236"/>
      <c r="U17" s="236"/>
      <c r="V17" s="236"/>
      <c r="W17" s="236"/>
      <c r="X17" s="236"/>
      <c r="Y17" s="236"/>
      <c r="Z17" s="236"/>
      <c r="AA17" s="236">
        <v>402686</v>
      </c>
      <c r="AB17" s="236">
        <v>100000</v>
      </c>
      <c r="AC17" s="236">
        <v>85118</v>
      </c>
      <c r="AD17" s="236">
        <v>246532</v>
      </c>
      <c r="AE17" s="236">
        <v>600000</v>
      </c>
      <c r="AF17" s="238">
        <f>K17+M17+AA17+AB17+AC17+AD17+AE17</f>
        <v>3216617</v>
      </c>
      <c r="AG17" s="236"/>
      <c r="AH17" s="236"/>
      <c r="AI17" s="236"/>
      <c r="AJ17" s="236">
        <f>AK17+AL17+AM17</f>
        <v>0</v>
      </c>
      <c r="AK17" s="352"/>
      <c r="AL17" s="352"/>
      <c r="AM17" s="352"/>
      <c r="AN17" s="353"/>
      <c r="AO17" s="353"/>
      <c r="AP17" s="353"/>
      <c r="AQ17" s="353"/>
      <c r="AR17" s="238">
        <f>AI17+AJ17</f>
        <v>0</v>
      </c>
    </row>
    <row r="18" spans="1:53" ht="33" hidden="1" customHeight="1" x14ac:dyDescent="0.25">
      <c r="A18" s="232"/>
      <c r="B18" s="221"/>
      <c r="C18" s="222"/>
      <c r="D18" s="233">
        <v>16301200000</v>
      </c>
      <c r="E18" s="237" t="s">
        <v>563</v>
      </c>
      <c r="F18" s="235"/>
      <c r="G18" s="238"/>
      <c r="H18" s="238"/>
      <c r="I18" s="238"/>
      <c r="J18" s="238"/>
      <c r="K18" s="238"/>
      <c r="L18" s="238"/>
      <c r="M18" s="238"/>
      <c r="N18" s="238"/>
      <c r="O18" s="238"/>
      <c r="P18" s="238"/>
      <c r="Q18" s="238"/>
      <c r="R18" s="238"/>
      <c r="S18" s="238"/>
      <c r="T18" s="236"/>
      <c r="U18" s="236"/>
      <c r="V18" s="236"/>
      <c r="W18" s="236"/>
      <c r="X18" s="236"/>
      <c r="Y18" s="236"/>
      <c r="Z18" s="236"/>
      <c r="AA18" s="228"/>
      <c r="AB18" s="228"/>
      <c r="AC18" s="228"/>
      <c r="AD18" s="228"/>
      <c r="AE18" s="238"/>
      <c r="AF18" s="238">
        <f t="shared" ref="AF18:AF23" si="0">Z18+AA18+AB18+AC18+AD18+AE18+Y18+X18+W18+T18+Q18+G18+R18</f>
        <v>0</v>
      </c>
      <c r="AG18" s="236"/>
      <c r="AH18" s="236"/>
      <c r="AI18" s="236"/>
      <c r="AJ18" s="236"/>
      <c r="AK18" s="236"/>
      <c r="AL18" s="236"/>
      <c r="AM18" s="236"/>
      <c r="AN18" s="353"/>
      <c r="AO18" s="353"/>
      <c r="AP18" s="353"/>
      <c r="AQ18" s="353"/>
      <c r="AR18" s="238">
        <f t="shared" ref="AR18:AR23" si="1">AN18+AM18+AP18+AQ18</f>
        <v>0</v>
      </c>
    </row>
    <row r="19" spans="1:53" ht="36.75" hidden="1" customHeight="1" x14ac:dyDescent="0.25">
      <c r="A19" s="232" t="s">
        <v>564</v>
      </c>
      <c r="B19" s="221" t="s">
        <v>533</v>
      </c>
      <c r="C19" s="222">
        <v>0</v>
      </c>
      <c r="D19" s="233">
        <v>16314200000</v>
      </c>
      <c r="E19" s="237" t="s">
        <v>565</v>
      </c>
      <c r="F19" s="235"/>
      <c r="G19" s="238"/>
      <c r="H19" s="238"/>
      <c r="I19" s="238"/>
      <c r="J19" s="238"/>
      <c r="K19" s="238"/>
      <c r="L19" s="238"/>
      <c r="M19" s="238"/>
      <c r="N19" s="238"/>
      <c r="O19" s="238"/>
      <c r="P19" s="238"/>
      <c r="Q19" s="238"/>
      <c r="R19" s="238"/>
      <c r="S19" s="238"/>
      <c r="T19" s="236"/>
      <c r="U19" s="236"/>
      <c r="V19" s="236"/>
      <c r="W19" s="236"/>
      <c r="X19" s="236"/>
      <c r="Y19" s="236"/>
      <c r="Z19" s="236"/>
      <c r="AA19" s="228"/>
      <c r="AB19" s="228"/>
      <c r="AC19" s="228"/>
      <c r="AD19" s="228"/>
      <c r="AE19" s="238"/>
      <c r="AF19" s="238">
        <f t="shared" si="0"/>
        <v>0</v>
      </c>
      <c r="AG19" s="236"/>
      <c r="AH19" s="236"/>
      <c r="AI19" s="236"/>
      <c r="AJ19" s="236"/>
      <c r="AK19" s="236"/>
      <c r="AL19" s="236"/>
      <c r="AM19" s="351"/>
      <c r="AN19" s="351"/>
      <c r="AO19" s="351"/>
      <c r="AP19" s="351"/>
      <c r="AQ19" s="351"/>
      <c r="AR19" s="238">
        <f>AH19+AI19+AQ19</f>
        <v>0</v>
      </c>
    </row>
    <row r="20" spans="1:53" ht="33" customHeight="1" x14ac:dyDescent="0.25">
      <c r="A20" s="239" t="s">
        <v>566</v>
      </c>
      <c r="B20" s="240" t="s">
        <v>533</v>
      </c>
      <c r="C20" s="222">
        <v>0</v>
      </c>
      <c r="D20" s="233">
        <v>16325200000</v>
      </c>
      <c r="E20" s="237" t="s">
        <v>567</v>
      </c>
      <c r="F20" s="235"/>
      <c r="G20" s="238"/>
      <c r="H20" s="238"/>
      <c r="I20" s="238"/>
      <c r="J20" s="238"/>
      <c r="K20" s="238"/>
      <c r="L20" s="238"/>
      <c r="M20" s="238"/>
      <c r="N20" s="238"/>
      <c r="O20" s="238"/>
      <c r="P20" s="238"/>
      <c r="Q20" s="238"/>
      <c r="R20" s="238"/>
      <c r="S20" s="238"/>
      <c r="T20" s="238"/>
      <c r="U20" s="238"/>
      <c r="V20" s="238"/>
      <c r="W20" s="238"/>
      <c r="X20" s="238"/>
      <c r="Y20" s="238"/>
      <c r="Z20" s="236">
        <v>19980</v>
      </c>
      <c r="AA20" s="228"/>
      <c r="AB20" s="228"/>
      <c r="AC20" s="228"/>
      <c r="AD20" s="228"/>
      <c r="AE20" s="238"/>
      <c r="AF20" s="238">
        <f t="shared" si="0"/>
        <v>19980</v>
      </c>
      <c r="AG20" s="238"/>
      <c r="AH20" s="238"/>
      <c r="AI20" s="238"/>
      <c r="AJ20" s="238"/>
      <c r="AK20" s="238"/>
      <c r="AL20" s="238"/>
      <c r="AM20" s="238"/>
      <c r="AN20" s="353"/>
      <c r="AO20" s="353"/>
      <c r="AP20" s="353"/>
      <c r="AQ20" s="353"/>
      <c r="AR20" s="238">
        <f t="shared" si="1"/>
        <v>0</v>
      </c>
    </row>
    <row r="21" spans="1:53" ht="33" customHeight="1" x14ac:dyDescent="0.25">
      <c r="A21" s="239">
        <v>10</v>
      </c>
      <c r="B21" s="240" t="s">
        <v>533</v>
      </c>
      <c r="C21" s="222">
        <v>0</v>
      </c>
      <c r="D21" s="233" t="s">
        <v>568</v>
      </c>
      <c r="E21" s="237" t="s">
        <v>569</v>
      </c>
      <c r="F21" s="235"/>
      <c r="G21" s="238"/>
      <c r="H21" s="238"/>
      <c r="I21" s="238"/>
      <c r="J21" s="238"/>
      <c r="K21" s="238"/>
      <c r="L21" s="238"/>
      <c r="M21" s="238"/>
      <c r="N21" s="238"/>
      <c r="O21" s="238"/>
      <c r="P21" s="238"/>
      <c r="Q21" s="238"/>
      <c r="R21" s="238"/>
      <c r="S21" s="238"/>
      <c r="T21" s="238"/>
      <c r="U21" s="238"/>
      <c r="V21" s="238"/>
      <c r="W21" s="238"/>
      <c r="X21" s="238"/>
      <c r="Y21" s="238"/>
      <c r="Z21" s="236">
        <v>77220</v>
      </c>
      <c r="AA21" s="228"/>
      <c r="AB21" s="228"/>
      <c r="AC21" s="228"/>
      <c r="AD21" s="228"/>
      <c r="AE21" s="238"/>
      <c r="AF21" s="238">
        <f t="shared" si="0"/>
        <v>77220</v>
      </c>
      <c r="AG21" s="238"/>
      <c r="AH21" s="238"/>
      <c r="AI21" s="238"/>
      <c r="AJ21" s="238"/>
      <c r="AK21" s="238"/>
      <c r="AL21" s="238"/>
      <c r="AM21" s="238"/>
      <c r="AN21" s="353"/>
      <c r="AO21" s="353"/>
      <c r="AP21" s="353"/>
      <c r="AQ21" s="353"/>
      <c r="AR21" s="238">
        <f t="shared" si="1"/>
        <v>0</v>
      </c>
    </row>
    <row r="22" spans="1:53" ht="48.75" customHeight="1" x14ac:dyDescent="0.25">
      <c r="A22" s="239">
        <v>11</v>
      </c>
      <c r="B22" s="240" t="s">
        <v>533</v>
      </c>
      <c r="C22" s="222">
        <v>0</v>
      </c>
      <c r="D22" s="233">
        <v>16516000000</v>
      </c>
      <c r="E22" s="237" t="s">
        <v>570</v>
      </c>
      <c r="F22" s="235"/>
      <c r="G22" s="238"/>
      <c r="H22" s="238"/>
      <c r="I22" s="238"/>
      <c r="J22" s="238"/>
      <c r="K22" s="238"/>
      <c r="L22" s="238"/>
      <c r="M22" s="238"/>
      <c r="N22" s="238"/>
      <c r="O22" s="238"/>
      <c r="P22" s="238"/>
      <c r="Q22" s="238"/>
      <c r="R22" s="238"/>
      <c r="S22" s="238"/>
      <c r="T22" s="238"/>
      <c r="U22" s="238"/>
      <c r="V22" s="238"/>
      <c r="W22" s="238"/>
      <c r="X22" s="238"/>
      <c r="Y22" s="238"/>
      <c r="Z22" s="236">
        <v>10800</v>
      </c>
      <c r="AA22" s="228"/>
      <c r="AB22" s="228"/>
      <c r="AC22" s="228"/>
      <c r="AD22" s="228"/>
      <c r="AE22" s="238"/>
      <c r="AF22" s="238">
        <f t="shared" si="0"/>
        <v>10800</v>
      </c>
      <c r="AG22" s="238"/>
      <c r="AH22" s="238"/>
      <c r="AI22" s="238"/>
      <c r="AJ22" s="238"/>
      <c r="AK22" s="238"/>
      <c r="AL22" s="238"/>
      <c r="AM22" s="238"/>
      <c r="AN22" s="353"/>
      <c r="AO22" s="353"/>
      <c r="AP22" s="353"/>
      <c r="AQ22" s="353"/>
      <c r="AR22" s="238">
        <f t="shared" si="1"/>
        <v>0</v>
      </c>
    </row>
    <row r="23" spans="1:53" ht="50.25" customHeight="1" x14ac:dyDescent="0.25">
      <c r="A23" s="239"/>
      <c r="B23" s="240"/>
      <c r="C23" s="222"/>
      <c r="D23" s="233">
        <v>16519000000</v>
      </c>
      <c r="E23" s="237" t="s">
        <v>571</v>
      </c>
      <c r="F23" s="235"/>
      <c r="G23" s="238"/>
      <c r="H23" s="238"/>
      <c r="I23" s="238"/>
      <c r="J23" s="238"/>
      <c r="K23" s="238"/>
      <c r="L23" s="238"/>
      <c r="M23" s="238"/>
      <c r="N23" s="238"/>
      <c r="O23" s="238"/>
      <c r="P23" s="238"/>
      <c r="Q23" s="238"/>
      <c r="R23" s="238"/>
      <c r="S23" s="238"/>
      <c r="T23" s="238"/>
      <c r="U23" s="238"/>
      <c r="V23" s="238"/>
      <c r="W23" s="238"/>
      <c r="X23" s="238"/>
      <c r="Y23" s="238"/>
      <c r="Z23" s="236">
        <v>48600</v>
      </c>
      <c r="AA23" s="228"/>
      <c r="AB23" s="228"/>
      <c r="AC23" s="228"/>
      <c r="AD23" s="228"/>
      <c r="AE23" s="238"/>
      <c r="AF23" s="238">
        <f t="shared" si="0"/>
        <v>48600</v>
      </c>
      <c r="AG23" s="238"/>
      <c r="AH23" s="238"/>
      <c r="AI23" s="238"/>
      <c r="AJ23" s="238"/>
      <c r="AK23" s="238"/>
      <c r="AL23" s="238"/>
      <c r="AM23" s="238"/>
      <c r="AN23" s="353"/>
      <c r="AO23" s="353"/>
      <c r="AP23" s="353"/>
      <c r="AQ23" s="353"/>
      <c r="AR23" s="238">
        <f t="shared" si="1"/>
        <v>0</v>
      </c>
    </row>
    <row r="24" spans="1:53" ht="42.75" customHeight="1" x14ac:dyDescent="0.3">
      <c r="A24" s="223">
        <v>13</v>
      </c>
      <c r="B24" s="240" t="s">
        <v>533</v>
      </c>
      <c r="C24" s="222">
        <v>0</v>
      </c>
      <c r="D24" s="241" t="s">
        <v>440</v>
      </c>
      <c r="E24" s="242" t="s">
        <v>3</v>
      </c>
      <c r="F24" s="354">
        <v>0</v>
      </c>
      <c r="G24" s="324">
        <f t="shared" ref="G24:Q24" si="2">SUM(G17:G23)</f>
        <v>0</v>
      </c>
      <c r="H24" s="324">
        <f t="shared" si="2"/>
        <v>0</v>
      </c>
      <c r="I24" s="324">
        <f t="shared" si="2"/>
        <v>0</v>
      </c>
      <c r="J24" s="324">
        <f t="shared" si="2"/>
        <v>0</v>
      </c>
      <c r="K24" s="354">
        <f t="shared" si="2"/>
        <v>1236375</v>
      </c>
      <c r="L24" s="355">
        <f t="shared" si="2"/>
        <v>1236375</v>
      </c>
      <c r="M24" s="354">
        <f t="shared" si="2"/>
        <v>545906</v>
      </c>
      <c r="N24" s="355">
        <f t="shared" si="2"/>
        <v>92315</v>
      </c>
      <c r="O24" s="355">
        <f t="shared" si="2"/>
        <v>46157</v>
      </c>
      <c r="P24" s="355">
        <f t="shared" si="2"/>
        <v>266331</v>
      </c>
      <c r="Q24" s="355">
        <f t="shared" si="2"/>
        <v>141103</v>
      </c>
      <c r="R24" s="354">
        <f>SUM(R17:R23)</f>
        <v>0</v>
      </c>
      <c r="S24" s="354">
        <f>SUM(S17:S23)</f>
        <v>0</v>
      </c>
      <c r="T24" s="354">
        <f>SUM(T17:T23)</f>
        <v>0</v>
      </c>
      <c r="U24" s="354">
        <f>U17</f>
        <v>0</v>
      </c>
      <c r="V24" s="354">
        <f>V17</f>
        <v>0</v>
      </c>
      <c r="W24" s="354">
        <f>SUM(W17:W23)</f>
        <v>0</v>
      </c>
      <c r="X24" s="354">
        <f>SUM(X17:X23)</f>
        <v>0</v>
      </c>
      <c r="Y24" s="354">
        <f>SUM(Y17:Y23)</f>
        <v>0</v>
      </c>
      <c r="Z24" s="354">
        <f>SUM(Z17:Z23)</f>
        <v>156600</v>
      </c>
      <c r="AA24" s="354">
        <f t="shared" ref="AA24:AE24" si="3">SUM(AA17:AA23)</f>
        <v>402686</v>
      </c>
      <c r="AB24" s="354">
        <f t="shared" si="3"/>
        <v>100000</v>
      </c>
      <c r="AC24" s="354">
        <f t="shared" si="3"/>
        <v>85118</v>
      </c>
      <c r="AD24" s="354">
        <f t="shared" si="3"/>
        <v>246532</v>
      </c>
      <c r="AE24" s="354">
        <f t="shared" si="3"/>
        <v>600000</v>
      </c>
      <c r="AF24" s="354">
        <f>K24+M24+Z24+AA24+AB24+AC24+AD24+AE24</f>
        <v>3373217</v>
      </c>
      <c r="AG24" s="243"/>
      <c r="AH24" s="354" t="e">
        <f>#REF!+AH19+AH17</f>
        <v>#REF!</v>
      </c>
      <c r="AI24" s="354">
        <f t="shared" ref="AI24:AQ24" si="4">SUM(AI17:AI23)</f>
        <v>0</v>
      </c>
      <c r="AJ24" s="354">
        <f t="shared" si="4"/>
        <v>0</v>
      </c>
      <c r="AK24" s="355">
        <f t="shared" si="4"/>
        <v>0</v>
      </c>
      <c r="AL24" s="355">
        <f t="shared" si="4"/>
        <v>0</v>
      </c>
      <c r="AM24" s="355">
        <f t="shared" si="4"/>
        <v>0</v>
      </c>
      <c r="AN24" s="354">
        <f t="shared" si="4"/>
        <v>0</v>
      </c>
      <c r="AO24" s="356">
        <f t="shared" si="4"/>
        <v>0</v>
      </c>
      <c r="AP24" s="354">
        <f t="shared" si="4"/>
        <v>0</v>
      </c>
      <c r="AQ24" s="354">
        <f t="shared" si="4"/>
        <v>0</v>
      </c>
      <c r="AR24" s="354" t="e">
        <f>#REF!+AR17+AR19</f>
        <v>#REF!</v>
      </c>
    </row>
    <row r="25" spans="1:53" ht="9" hidden="1" customHeight="1" x14ac:dyDescent="0.3">
      <c r="A25" s="223"/>
      <c r="B25" s="240"/>
      <c r="C25" s="222"/>
      <c r="D25" s="244"/>
      <c r="E25" s="245"/>
      <c r="F25" s="246"/>
      <c r="G25" s="246"/>
      <c r="H25" s="246"/>
      <c r="I25" s="246"/>
      <c r="J25" s="246"/>
      <c r="K25" s="246"/>
      <c r="L25" s="246"/>
      <c r="M25" s="246"/>
      <c r="N25" s="246"/>
      <c r="O25" s="246"/>
      <c r="P25" s="246"/>
      <c r="Q25" s="246"/>
      <c r="R25" s="246"/>
      <c r="S25" s="246"/>
      <c r="T25" s="246"/>
      <c r="U25" s="246"/>
      <c r="V25" s="246"/>
      <c r="W25" s="246"/>
      <c r="X25" s="246"/>
      <c r="Y25" s="246"/>
      <c r="Z25" s="247"/>
      <c r="AA25" s="247"/>
      <c r="AB25" s="247"/>
      <c r="AC25" s="247"/>
      <c r="AD25" s="247"/>
      <c r="AE25" s="247"/>
      <c r="AF25" s="247"/>
      <c r="AG25" s="246"/>
      <c r="AH25" s="246"/>
      <c r="AI25" s="246"/>
      <c r="AJ25" s="246"/>
      <c r="AK25" s="246"/>
      <c r="AL25" s="246"/>
      <c r="AM25" s="246"/>
    </row>
    <row r="26" spans="1:53" ht="23.25" customHeight="1" x14ac:dyDescent="0.3">
      <c r="A26" s="223"/>
      <c r="B26" s="240"/>
      <c r="C26" s="222"/>
      <c r="D26" s="244"/>
      <c r="E26" s="245"/>
      <c r="F26" s="246"/>
      <c r="G26" s="246"/>
      <c r="H26" s="246"/>
      <c r="I26" s="246"/>
      <c r="J26" s="246"/>
      <c r="K26" s="246"/>
      <c r="L26" s="246"/>
      <c r="M26" s="246"/>
      <c r="N26" s="246"/>
      <c r="O26" s="246"/>
      <c r="P26" s="246"/>
      <c r="Q26" s="246"/>
      <c r="R26" s="246"/>
      <c r="S26" s="246"/>
      <c r="T26" s="246"/>
      <c r="U26" s="246"/>
      <c r="V26" s="246"/>
      <c r="W26" s="246"/>
      <c r="X26" s="246"/>
      <c r="Y26" s="246"/>
      <c r="Z26" s="247"/>
      <c r="AA26" s="247"/>
      <c r="AB26" s="247"/>
      <c r="AC26" s="247"/>
      <c r="AD26" s="247"/>
      <c r="AE26" s="247"/>
      <c r="AF26" s="247"/>
      <c r="AG26" s="246"/>
      <c r="AH26" s="246"/>
      <c r="AI26" s="246"/>
      <c r="AJ26" s="246"/>
      <c r="AK26" s="246"/>
      <c r="AL26" s="246"/>
      <c r="AM26" s="246"/>
    </row>
    <row r="27" spans="1:53" ht="27" customHeight="1" x14ac:dyDescent="0.3">
      <c r="A27" s="223"/>
      <c r="B27" s="240"/>
      <c r="C27" s="222"/>
      <c r="D27" s="244"/>
      <c r="E27" s="115"/>
      <c r="F27" s="246"/>
      <c r="G27" s="246"/>
      <c r="H27" s="246"/>
      <c r="I27" s="246"/>
      <c r="J27" s="246"/>
      <c r="K27" s="246"/>
      <c r="L27" s="246"/>
      <c r="M27" s="246"/>
      <c r="N27" s="246"/>
      <c r="O27" s="246"/>
      <c r="P27" s="246"/>
      <c r="Q27" s="246"/>
      <c r="R27" s="246"/>
      <c r="S27" s="246"/>
      <c r="T27" s="246"/>
      <c r="U27" s="246"/>
      <c r="V27" s="246"/>
      <c r="W27" s="246"/>
      <c r="X27" s="246"/>
      <c r="Y27" s="246"/>
      <c r="Z27" s="247"/>
      <c r="AA27" s="247"/>
      <c r="AB27" s="247"/>
      <c r="AC27" s="247"/>
      <c r="AD27" s="247"/>
      <c r="AE27" s="247"/>
      <c r="AF27" s="247"/>
      <c r="AG27" s="630" t="s">
        <v>0</v>
      </c>
      <c r="AH27" s="630"/>
      <c r="AI27" s="246"/>
      <c r="AJ27" s="246"/>
      <c r="AK27" s="246"/>
      <c r="AL27" s="246"/>
      <c r="AM27" s="246"/>
    </row>
    <row r="28" spans="1:53" s="252" customFormat="1" ht="36.75" customHeight="1" x14ac:dyDescent="0.25">
      <c r="A28" s="248"/>
      <c r="B28" s="249"/>
      <c r="C28" s="317"/>
      <c r="D28" s="245"/>
      <c r="E28" s="245"/>
      <c r="F28" s="604" t="s">
        <v>441</v>
      </c>
      <c r="G28" s="604"/>
      <c r="H28" s="604"/>
      <c r="I28" s="604"/>
      <c r="J28" s="604"/>
      <c r="K28" s="604"/>
      <c r="L28" s="604"/>
      <c r="M28" s="245"/>
      <c r="N28" s="245"/>
      <c r="O28" s="245"/>
      <c r="P28" s="245"/>
      <c r="Q28" s="245"/>
      <c r="R28" s="470"/>
      <c r="S28" s="470"/>
      <c r="T28" s="471" t="s">
        <v>0</v>
      </c>
      <c r="U28" s="470"/>
      <c r="V28" s="472" t="s">
        <v>0</v>
      </c>
      <c r="W28" s="470"/>
      <c r="X28" s="470"/>
      <c r="Y28" s="470"/>
      <c r="Z28" s="473" t="s">
        <v>741</v>
      </c>
      <c r="AA28" s="251"/>
      <c r="AB28" s="251"/>
      <c r="AC28" s="251"/>
      <c r="AD28" s="670"/>
      <c r="AE28" s="670"/>
      <c r="AF28" s="670"/>
      <c r="AG28" s="211"/>
      <c r="AH28" s="211"/>
      <c r="AI28" s="211"/>
      <c r="AJ28" s="211"/>
      <c r="AK28" s="211"/>
      <c r="AL28" s="211"/>
      <c r="AM28" s="211"/>
      <c r="AN28" s="250" t="s">
        <v>0</v>
      </c>
      <c r="AO28" s="211"/>
      <c r="AP28" s="211"/>
      <c r="AQ28" s="211"/>
      <c r="AR28" s="211"/>
      <c r="AS28" s="211"/>
      <c r="AT28" s="211"/>
      <c r="AU28" s="211"/>
      <c r="AV28" s="211"/>
      <c r="AW28" s="211"/>
      <c r="AX28" s="211"/>
      <c r="AY28" s="211"/>
      <c r="AZ28" s="211"/>
      <c r="BA28" s="211"/>
    </row>
    <row r="29" spans="1:53" ht="17.25" customHeight="1" x14ac:dyDescent="0.25">
      <c r="A29" s="253"/>
      <c r="B29" s="254"/>
      <c r="C29" s="254"/>
      <c r="D29" s="318"/>
      <c r="E29" s="319"/>
      <c r="F29" s="319"/>
      <c r="G29" s="255"/>
      <c r="H29" s="255"/>
      <c r="I29" s="255"/>
      <c r="J29" s="255"/>
      <c r="K29" s="255"/>
      <c r="L29" s="255"/>
      <c r="M29" s="255"/>
      <c r="N29" s="255"/>
      <c r="O29" s="255"/>
      <c r="P29" s="255"/>
      <c r="Q29" s="255"/>
      <c r="R29" s="255"/>
      <c r="S29" s="255"/>
      <c r="T29" s="255"/>
      <c r="U29" s="255"/>
      <c r="V29" s="255"/>
      <c r="W29" s="255"/>
      <c r="X29" s="255"/>
      <c r="Y29" s="255"/>
      <c r="Z29" s="255"/>
      <c r="AA29" s="255"/>
      <c r="AB29" s="255"/>
      <c r="AC29" s="252"/>
      <c r="AD29" s="252"/>
      <c r="AE29" s="255"/>
      <c r="AF29" s="255"/>
    </row>
    <row r="30" spans="1:53" s="259" customFormat="1" ht="14.45" hidden="1" customHeight="1" x14ac:dyDescent="0.25">
      <c r="A30" s="256"/>
      <c r="B30" s="257"/>
      <c r="C30" s="257"/>
      <c r="D30" s="669"/>
      <c r="E30" s="669"/>
      <c r="F30" s="669"/>
      <c r="G30" s="321"/>
      <c r="H30" s="321"/>
      <c r="I30" s="321"/>
      <c r="J30" s="312"/>
      <c r="K30" s="326"/>
      <c r="L30" s="326"/>
      <c r="M30" s="533"/>
      <c r="N30" s="533"/>
      <c r="O30" s="533"/>
      <c r="P30" s="533"/>
      <c r="Q30" s="258"/>
      <c r="R30" s="258"/>
      <c r="S30" s="258"/>
      <c r="T30" s="258"/>
      <c r="U30" s="321"/>
      <c r="V30" s="321"/>
      <c r="W30" s="258"/>
      <c r="X30" s="258"/>
      <c r="Y30" s="258"/>
      <c r="Z30" s="255"/>
      <c r="AA30" s="255"/>
      <c r="AB30" s="255"/>
      <c r="AC30" s="255"/>
      <c r="AD30" s="255"/>
      <c r="AE30" s="255"/>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row>
    <row r="31" spans="1:53" s="259" customFormat="1" ht="15.75" x14ac:dyDescent="0.25">
      <c r="A31" s="256"/>
      <c r="B31" s="257"/>
      <c r="C31" s="257"/>
      <c r="D31" s="318"/>
      <c r="E31" s="539"/>
      <c r="F31" s="539"/>
      <c r="G31" s="211"/>
      <c r="H31" s="211"/>
      <c r="I31" s="211"/>
      <c r="J31" s="211"/>
      <c r="K31" s="539" t="s">
        <v>742</v>
      </c>
      <c r="L31" s="211"/>
      <c r="M31" s="211"/>
      <c r="N31" s="211"/>
      <c r="O31" s="211"/>
      <c r="P31" s="211"/>
      <c r="Q31" s="211"/>
      <c r="R31" s="211"/>
      <c r="S31" s="211"/>
      <c r="T31" s="211"/>
      <c r="U31" s="211"/>
      <c r="V31" s="211"/>
      <c r="W31" s="211"/>
      <c r="X31" s="211"/>
      <c r="Y31" s="211"/>
      <c r="Z31" s="260"/>
      <c r="AA31" s="260"/>
      <c r="AB31" s="260"/>
      <c r="AC31" s="260"/>
      <c r="AD31" s="260"/>
      <c r="AE31" s="260"/>
      <c r="AF31" s="261"/>
      <c r="AG31" s="262"/>
      <c r="AH31" s="262"/>
      <c r="AI31" s="262"/>
      <c r="AJ31" s="262"/>
      <c r="AK31" s="262"/>
      <c r="AL31" s="262"/>
      <c r="AM31" s="262"/>
      <c r="AN31" s="211"/>
      <c r="AO31" s="211"/>
      <c r="AP31" s="211"/>
      <c r="AQ31" s="211"/>
      <c r="AR31" s="211"/>
      <c r="AS31" s="211"/>
      <c r="AT31" s="211"/>
      <c r="AU31" s="211"/>
      <c r="AV31" s="211"/>
      <c r="AW31" s="211"/>
      <c r="AX31" s="211"/>
      <c r="AY31" s="211"/>
      <c r="AZ31" s="211"/>
      <c r="BA31" s="211"/>
    </row>
    <row r="32" spans="1:53" s="259" customFormat="1" x14ac:dyDescent="0.25">
      <c r="A32" s="256"/>
      <c r="B32" s="257"/>
      <c r="C32" s="257"/>
      <c r="D32" s="211"/>
      <c r="E32" s="252"/>
      <c r="F32" s="211"/>
      <c r="G32" s="211"/>
      <c r="H32" s="211"/>
      <c r="I32" s="211"/>
      <c r="J32" s="211"/>
      <c r="K32" s="211"/>
      <c r="L32" s="211"/>
      <c r="M32" s="211"/>
      <c r="N32" s="211"/>
      <c r="O32" s="211"/>
      <c r="P32" s="211"/>
      <c r="Q32" s="211"/>
      <c r="R32" s="211"/>
      <c r="S32" s="211"/>
      <c r="T32" s="211"/>
      <c r="U32" s="211"/>
      <c r="V32" s="211"/>
      <c r="W32" s="211"/>
      <c r="X32" s="211"/>
      <c r="Y32" s="211"/>
      <c r="Z32" s="260"/>
      <c r="AA32" s="260"/>
      <c r="AB32" s="260"/>
      <c r="AC32" s="260"/>
      <c r="AD32" s="260"/>
      <c r="AE32" s="260"/>
      <c r="AF32" s="255"/>
      <c r="AG32" s="255"/>
      <c r="AH32" s="255"/>
      <c r="AI32" s="255"/>
      <c r="AJ32" s="255"/>
      <c r="AK32" s="255"/>
      <c r="AL32" s="255"/>
      <c r="AM32" s="255"/>
      <c r="AN32" s="211"/>
      <c r="AO32" s="211"/>
      <c r="AP32" s="211"/>
      <c r="AQ32" s="211"/>
      <c r="AR32" s="211"/>
      <c r="AS32" s="211"/>
      <c r="AT32" s="211"/>
      <c r="AU32" s="211"/>
      <c r="AV32" s="211"/>
      <c r="AW32" s="211"/>
      <c r="AX32" s="211"/>
      <c r="AY32" s="211"/>
      <c r="AZ32" s="211"/>
      <c r="BA32" s="211"/>
    </row>
    <row r="33" spans="1:53" s="259" customFormat="1" x14ac:dyDescent="0.25">
      <c r="A33" s="256"/>
      <c r="B33" s="257"/>
      <c r="C33" s="257"/>
      <c r="D33" s="211"/>
      <c r="E33" s="252"/>
      <c r="F33" s="211"/>
      <c r="G33" s="211"/>
      <c r="H33" s="211"/>
      <c r="I33" s="211"/>
      <c r="J33" s="211"/>
      <c r="K33" s="211"/>
      <c r="L33" s="211"/>
      <c r="M33" s="211"/>
      <c r="N33" s="211"/>
      <c r="O33" s="211"/>
      <c r="P33" s="211"/>
      <c r="Q33" s="211"/>
      <c r="R33" s="211"/>
      <c r="S33" s="211"/>
      <c r="T33" s="211"/>
      <c r="U33" s="211"/>
      <c r="V33" s="211"/>
      <c r="W33" s="211"/>
      <c r="X33" s="211"/>
      <c r="Y33" s="211"/>
      <c r="Z33" s="260"/>
      <c r="AA33" s="260"/>
      <c r="AB33" s="260"/>
      <c r="AC33" s="260"/>
      <c r="AD33" s="260"/>
      <c r="AE33" s="260"/>
      <c r="AF33" s="255"/>
      <c r="AG33" s="263"/>
      <c r="AH33" s="263"/>
      <c r="AI33" s="263"/>
      <c r="AJ33" s="263"/>
      <c r="AK33" s="263"/>
      <c r="AL33" s="263"/>
      <c r="AM33" s="263"/>
      <c r="AN33" s="211"/>
      <c r="AO33" s="211"/>
      <c r="AP33" s="211"/>
      <c r="AQ33" s="211"/>
      <c r="AR33" s="211"/>
      <c r="AS33" s="211"/>
      <c r="AT33" s="211"/>
      <c r="AU33" s="211"/>
      <c r="AV33" s="211"/>
      <c r="AW33" s="211"/>
      <c r="AX33" s="211"/>
      <c r="AY33" s="211"/>
      <c r="AZ33" s="211"/>
      <c r="BA33" s="211"/>
    </row>
    <row r="34" spans="1:53" ht="15.75" x14ac:dyDescent="0.25">
      <c r="A34" s="253"/>
      <c r="B34" s="254"/>
      <c r="C34" s="254"/>
      <c r="D34" s="667"/>
      <c r="E34" s="667"/>
      <c r="F34" s="667"/>
      <c r="G34" s="264"/>
      <c r="H34" s="313"/>
      <c r="I34" s="313"/>
      <c r="J34" s="313"/>
      <c r="K34" s="325"/>
      <c r="L34" s="325"/>
      <c r="M34" s="532"/>
      <c r="N34" s="532"/>
      <c r="O34" s="532"/>
      <c r="P34" s="532"/>
      <c r="Q34" s="264"/>
      <c r="R34" s="264"/>
      <c r="S34" s="264"/>
      <c r="T34" s="264"/>
      <c r="U34" s="320"/>
      <c r="V34" s="320"/>
      <c r="W34" s="264"/>
      <c r="X34" s="264"/>
      <c r="Y34" s="264"/>
      <c r="Z34" s="265"/>
      <c r="AA34" s="265"/>
      <c r="AB34" s="265"/>
      <c r="AC34" s="265"/>
      <c r="AD34" s="265"/>
      <c r="AE34" s="265"/>
      <c r="AF34" s="255"/>
      <c r="AG34" s="263"/>
      <c r="AH34" s="263"/>
      <c r="AI34" s="263"/>
      <c r="AJ34" s="263"/>
      <c r="AK34" s="263"/>
      <c r="AL34" s="263"/>
      <c r="AM34" s="263"/>
    </row>
    <row r="35" spans="1:53" x14ac:dyDescent="0.25">
      <c r="A35" s="253"/>
      <c r="B35" s="254"/>
      <c r="C35" s="254"/>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row>
    <row r="36" spans="1:53" x14ac:dyDescent="0.25">
      <c r="A36" s="253"/>
      <c r="B36" s="254"/>
      <c r="C36" s="254"/>
      <c r="D36" s="668"/>
      <c r="E36" s="668"/>
      <c r="F36" s="668"/>
      <c r="G36" s="258"/>
      <c r="H36" s="312"/>
      <c r="I36" s="312"/>
      <c r="J36" s="312"/>
      <c r="K36" s="326"/>
      <c r="L36" s="326"/>
      <c r="M36" s="533"/>
      <c r="N36" s="533"/>
      <c r="O36" s="533"/>
      <c r="P36" s="533"/>
      <c r="Q36" s="258"/>
      <c r="R36" s="258"/>
      <c r="S36" s="258"/>
      <c r="T36" s="258"/>
      <c r="U36" s="321"/>
      <c r="V36" s="321"/>
      <c r="W36" s="258"/>
      <c r="X36" s="258"/>
      <c r="Y36" s="258"/>
      <c r="Z36" s="255"/>
      <c r="AA36" s="255"/>
      <c r="AB36" s="255"/>
      <c r="AC36" s="255"/>
      <c r="AD36" s="255"/>
      <c r="AE36" s="255"/>
    </row>
    <row r="37" spans="1:53" x14ac:dyDescent="0.25">
      <c r="A37" s="253"/>
      <c r="B37" s="254"/>
      <c r="C37" s="254"/>
      <c r="D37" s="258"/>
      <c r="E37" s="258"/>
      <c r="F37" s="258"/>
      <c r="G37" s="258"/>
      <c r="H37" s="312"/>
      <c r="I37" s="312"/>
      <c r="J37" s="312"/>
      <c r="K37" s="326"/>
      <c r="L37" s="326"/>
      <c r="M37" s="533"/>
      <c r="N37" s="533"/>
      <c r="O37" s="533"/>
      <c r="P37" s="533"/>
      <c r="Q37" s="258"/>
      <c r="R37" s="258"/>
      <c r="S37" s="258"/>
      <c r="T37" s="258"/>
      <c r="U37" s="321"/>
      <c r="V37" s="321"/>
      <c r="W37" s="258"/>
      <c r="X37" s="258"/>
      <c r="Y37" s="258"/>
      <c r="Z37" s="255"/>
      <c r="AA37" s="255"/>
      <c r="AB37" s="255"/>
      <c r="AC37" s="255"/>
      <c r="AD37" s="255"/>
      <c r="AE37" s="255"/>
    </row>
    <row r="38" spans="1:53" x14ac:dyDescent="0.25">
      <c r="A38" s="253"/>
      <c r="B38" s="254"/>
      <c r="C38" s="254"/>
    </row>
    <row r="39" spans="1:53" x14ac:dyDescent="0.25">
      <c r="A39" s="253"/>
      <c r="B39" s="254"/>
      <c r="C39" s="254"/>
    </row>
    <row r="40" spans="1:53" x14ac:dyDescent="0.25">
      <c r="A40" s="253"/>
      <c r="B40" s="254"/>
      <c r="C40" s="254"/>
    </row>
    <row r="41" spans="1:53" x14ac:dyDescent="0.25">
      <c r="A41" s="253"/>
      <c r="B41" s="254"/>
      <c r="C41" s="254"/>
    </row>
    <row r="42" spans="1:53" x14ac:dyDescent="0.25">
      <c r="A42" s="253"/>
      <c r="B42" s="254"/>
      <c r="C42" s="254"/>
    </row>
    <row r="43" spans="1:53" x14ac:dyDescent="0.25">
      <c r="A43" s="253"/>
      <c r="B43" s="254"/>
      <c r="C43" s="254"/>
    </row>
    <row r="44" spans="1:53" x14ac:dyDescent="0.25">
      <c r="A44" s="253"/>
      <c r="B44" s="254"/>
      <c r="C44" s="254"/>
    </row>
    <row r="45" spans="1:53" x14ac:dyDescent="0.25">
      <c r="A45" s="253"/>
      <c r="B45" s="254"/>
      <c r="C45" s="254"/>
    </row>
    <row r="46" spans="1:53" x14ac:dyDescent="0.25">
      <c r="A46" s="253"/>
      <c r="B46" s="254"/>
      <c r="C46" s="254"/>
    </row>
    <row r="47" spans="1:53" x14ac:dyDescent="0.25">
      <c r="A47" s="253"/>
      <c r="B47" s="254"/>
      <c r="C47" s="254"/>
    </row>
    <row r="48" spans="1:53" x14ac:dyDescent="0.25">
      <c r="A48" s="253"/>
      <c r="B48" s="254"/>
      <c r="C48" s="254"/>
    </row>
    <row r="49" spans="1:3" x14ac:dyDescent="0.25">
      <c r="A49" s="253"/>
      <c r="B49" s="254"/>
      <c r="C49" s="254"/>
    </row>
    <row r="50" spans="1:3" x14ac:dyDescent="0.25">
      <c r="A50" s="253"/>
      <c r="B50" s="254"/>
      <c r="C50" s="254"/>
    </row>
    <row r="51" spans="1:3" x14ac:dyDescent="0.25">
      <c r="A51" s="253"/>
      <c r="B51" s="254"/>
      <c r="C51" s="254"/>
    </row>
    <row r="52" spans="1:3" x14ac:dyDescent="0.25">
      <c r="A52" s="253"/>
      <c r="B52" s="254"/>
      <c r="C52" s="254"/>
    </row>
    <row r="53" spans="1:3" x14ac:dyDescent="0.25">
      <c r="A53" s="253"/>
      <c r="B53" s="254"/>
      <c r="C53" s="254"/>
    </row>
    <row r="54" spans="1:3" x14ac:dyDescent="0.25">
      <c r="A54" s="253"/>
      <c r="B54" s="254"/>
      <c r="C54" s="254"/>
    </row>
    <row r="55" spans="1:3" x14ac:dyDescent="0.25">
      <c r="A55" s="253"/>
      <c r="B55" s="254"/>
      <c r="C55" s="254"/>
    </row>
    <row r="56" spans="1:3" x14ac:dyDescent="0.25">
      <c r="A56" s="253"/>
      <c r="B56" s="254"/>
      <c r="C56" s="254"/>
    </row>
    <row r="57" spans="1:3" ht="44.25" customHeight="1" x14ac:dyDescent="0.25">
      <c r="A57" s="253"/>
    </row>
    <row r="58" spans="1:3" x14ac:dyDescent="0.25">
      <c r="A58" s="253"/>
    </row>
    <row r="59" spans="1:3" x14ac:dyDescent="0.25">
      <c r="A59" s="253"/>
    </row>
    <row r="60" spans="1:3" ht="16.5" thickBot="1" x14ac:dyDescent="0.3">
      <c r="C60" s="266"/>
    </row>
    <row r="70" ht="45.75" customHeight="1" x14ac:dyDescent="0.25"/>
  </sheetData>
  <mergeCells count="53">
    <mergeCell ref="D34:F34"/>
    <mergeCell ref="D36:F36"/>
    <mergeCell ref="D30:F30"/>
    <mergeCell ref="AD28:AF28"/>
    <mergeCell ref="F28:L28"/>
    <mergeCell ref="D8:D14"/>
    <mergeCell ref="AE13:AE14"/>
    <mergeCell ref="I13:J13"/>
    <mergeCell ref="U13:U14"/>
    <mergeCell ref="AB13:AB14"/>
    <mergeCell ref="R13:R14"/>
    <mergeCell ref="S13:S14"/>
    <mergeCell ref="L13:L14"/>
    <mergeCell ref="M13:M14"/>
    <mergeCell ref="D5:AR5"/>
    <mergeCell ref="AG9:AG11"/>
    <mergeCell ref="AD13:AD14"/>
    <mergeCell ref="F8:AF8"/>
    <mergeCell ref="AG8:AR8"/>
    <mergeCell ref="F9:F11"/>
    <mergeCell ref="AG12:AQ12"/>
    <mergeCell ref="AN11:AO11"/>
    <mergeCell ref="G11:Q11"/>
    <mergeCell ref="AR9:AR14"/>
    <mergeCell ref="K13:K14"/>
    <mergeCell ref="AQ9:AQ10"/>
    <mergeCell ref="AN9:AO10"/>
    <mergeCell ref="V13:V14"/>
    <mergeCell ref="E8:E14"/>
    <mergeCell ref="F13:F14"/>
    <mergeCell ref="AG27:AH27"/>
    <mergeCell ref="AF9:AF14"/>
    <mergeCell ref="AH9:AM10"/>
    <mergeCell ref="T13:T14"/>
    <mergeCell ref="Z13:Z14"/>
    <mergeCell ref="AA13:AA14"/>
    <mergeCell ref="T9:Y10"/>
    <mergeCell ref="W13:W14"/>
    <mergeCell ref="X13:X14"/>
    <mergeCell ref="Y13:Y14"/>
    <mergeCell ref="AC13:AC14"/>
    <mergeCell ref="T11:Y11"/>
    <mergeCell ref="F12:AE12"/>
    <mergeCell ref="G13:G14"/>
    <mergeCell ref="H13:H14"/>
    <mergeCell ref="N13:O13"/>
    <mergeCell ref="P13:Q13"/>
    <mergeCell ref="Z9:AC10"/>
    <mergeCell ref="AD9:AE10"/>
    <mergeCell ref="Z11:AC11"/>
    <mergeCell ref="G9:Q10"/>
    <mergeCell ref="R9:S10"/>
    <mergeCell ref="R11:S11"/>
  </mergeCells>
  <conditionalFormatting sqref="D17">
    <cfRule type="cellIs" dxfId="20" priority="19" stopIfTrue="1" operator="lessThan">
      <formula>0</formula>
    </cfRule>
    <cfRule type="cellIs" dxfId="19" priority="20" stopIfTrue="1" operator="equal">
      <formula>0</formula>
    </cfRule>
    <cfRule type="cellIs" dxfId="18" priority="21" stopIfTrue="1" operator="equal">
      <formula>"0.0"</formula>
    </cfRule>
  </conditionalFormatting>
  <conditionalFormatting sqref="D20">
    <cfRule type="cellIs" dxfId="17" priority="16" stopIfTrue="1" operator="lessThan">
      <formula>0</formula>
    </cfRule>
    <cfRule type="cellIs" dxfId="16" priority="17" stopIfTrue="1" operator="equal">
      <formula>0</formula>
    </cfRule>
    <cfRule type="cellIs" dxfId="15" priority="18" stopIfTrue="1" operator="equal">
      <formula>"0.0"</formula>
    </cfRule>
  </conditionalFormatting>
  <conditionalFormatting sqref="D22">
    <cfRule type="cellIs" dxfId="14" priority="7" stopIfTrue="1" operator="lessThan">
      <formula>0</formula>
    </cfRule>
    <cfRule type="cellIs" dxfId="13" priority="8" stopIfTrue="1" operator="equal">
      <formula>0</formula>
    </cfRule>
    <cfRule type="cellIs" dxfId="12" priority="9" stopIfTrue="1" operator="equal">
      <formula>"0.0"</formula>
    </cfRule>
  </conditionalFormatting>
  <conditionalFormatting sqref="D23">
    <cfRule type="cellIs" dxfId="11" priority="4" stopIfTrue="1" operator="lessThan">
      <formula>0</formula>
    </cfRule>
    <cfRule type="cellIs" dxfId="10" priority="5" stopIfTrue="1" operator="equal">
      <formula>0</formula>
    </cfRule>
    <cfRule type="cellIs" dxfId="9" priority="6" stopIfTrue="1" operator="equal">
      <formula>"0.0"</formula>
    </cfRule>
  </conditionalFormatting>
  <conditionalFormatting sqref="D18">
    <cfRule type="cellIs" dxfId="8" priority="13" stopIfTrue="1" operator="lessThan">
      <formula>0</formula>
    </cfRule>
    <cfRule type="cellIs" dxfId="7" priority="14" stopIfTrue="1" operator="equal">
      <formula>0</formula>
    </cfRule>
    <cfRule type="cellIs" dxfId="6" priority="15" stopIfTrue="1" operator="equal">
      <formula>"0.0"</formula>
    </cfRule>
  </conditionalFormatting>
  <conditionalFormatting sqref="D21">
    <cfRule type="cellIs" dxfId="5" priority="10" stopIfTrue="1" operator="lessThan">
      <formula>0</formula>
    </cfRule>
    <cfRule type="cellIs" dxfId="4" priority="11" stopIfTrue="1" operator="equal">
      <formula>0</formula>
    </cfRule>
    <cfRule type="cellIs" dxfId="3" priority="12" stopIfTrue="1" operator="equal">
      <formula>"0.0"</formula>
    </cfRule>
  </conditionalFormatting>
  <conditionalFormatting sqref="D19">
    <cfRule type="cellIs" dxfId="2" priority="1" stopIfTrue="1" operator="lessThan">
      <formula>0</formula>
    </cfRule>
    <cfRule type="cellIs" dxfId="1" priority="2" stopIfTrue="1" operator="equal">
      <formula>0</formula>
    </cfRule>
    <cfRule type="cellIs" dxfId="0" priority="3" stopIfTrue="1" operator="equal">
      <formula>"0.0"</formula>
    </cfRule>
  </conditionalFormatting>
  <pageMargins left="0.70866141732283472" right="0.70866141732283472" top="0.74803149606299213" bottom="0.74803149606299213" header="0.31496062992125984" footer="0.31496062992125984"/>
  <pageSetup paperSize="9" scale="43"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opLeftCell="B1" zoomScale="85" zoomScaleNormal="85" workbookViewId="0">
      <selection activeCell="F30" sqref="F30"/>
    </sheetView>
  </sheetViews>
  <sheetFormatPr defaultColWidth="7.85546875" defaultRowHeight="12.75" x14ac:dyDescent="0.2"/>
  <cols>
    <col min="1" max="1" width="3.28515625" style="162" hidden="1" customWidth="1"/>
    <col min="2" max="2" width="12.7109375" style="162" customWidth="1"/>
    <col min="3" max="3" width="13" style="162" customWidth="1"/>
    <col min="4" max="4" width="12" style="162" customWidth="1"/>
    <col min="5" max="5" width="33.28515625" style="162" customWidth="1"/>
    <col min="6" max="6" width="31.5703125" style="162" customWidth="1"/>
    <col min="7" max="7" width="11.28515625" style="162" customWidth="1"/>
    <col min="8" max="8" width="14.28515625" style="162" customWidth="1"/>
    <col min="9" max="9" width="11.28515625" style="162" customWidth="1"/>
    <col min="10" max="10" width="16.140625" style="162" customWidth="1"/>
    <col min="11" max="11" width="12.28515625" style="162" customWidth="1"/>
    <col min="12" max="257" width="7.85546875" style="163"/>
    <col min="258" max="258" width="0" style="163" hidden="1" customWidth="1"/>
    <col min="259" max="259" width="11" style="163" customWidth="1"/>
    <col min="260" max="260" width="12.42578125" style="163" customWidth="1"/>
    <col min="261" max="261" width="12" style="163" customWidth="1"/>
    <col min="262" max="262" width="42.7109375" style="163" customWidth="1"/>
    <col min="263" max="263" width="42.28515625" style="163" customWidth="1"/>
    <col min="264" max="264" width="14.28515625" style="163" customWidth="1"/>
    <col min="265" max="265" width="13" style="163" customWidth="1"/>
    <col min="266" max="266" width="14.140625" style="163" customWidth="1"/>
    <col min="267" max="267" width="13.85546875" style="163" customWidth="1"/>
    <col min="268" max="513" width="7.85546875" style="163"/>
    <col min="514" max="514" width="0" style="163" hidden="1" customWidth="1"/>
    <col min="515" max="515" width="11" style="163" customWidth="1"/>
    <col min="516" max="516" width="12.42578125" style="163" customWidth="1"/>
    <col min="517" max="517" width="12" style="163" customWidth="1"/>
    <col min="518" max="518" width="42.7109375" style="163" customWidth="1"/>
    <col min="519" max="519" width="42.28515625" style="163" customWidth="1"/>
    <col min="520" max="520" width="14.28515625" style="163" customWidth="1"/>
    <col min="521" max="521" width="13" style="163" customWidth="1"/>
    <col min="522" max="522" width="14.140625" style="163" customWidth="1"/>
    <col min="523" max="523" width="13.85546875" style="163" customWidth="1"/>
    <col min="524" max="769" width="7.85546875" style="163"/>
    <col min="770" max="770" width="0" style="163" hidden="1" customWidth="1"/>
    <col min="771" max="771" width="11" style="163" customWidth="1"/>
    <col min="772" max="772" width="12.42578125" style="163" customWidth="1"/>
    <col min="773" max="773" width="12" style="163" customWidth="1"/>
    <col min="774" max="774" width="42.7109375" style="163" customWidth="1"/>
    <col min="775" max="775" width="42.28515625" style="163" customWidth="1"/>
    <col min="776" max="776" width="14.28515625" style="163" customWidth="1"/>
    <col min="777" max="777" width="13" style="163" customWidth="1"/>
    <col min="778" max="778" width="14.140625" style="163" customWidth="1"/>
    <col min="779" max="779" width="13.85546875" style="163" customWidth="1"/>
    <col min="780" max="1025" width="7.85546875" style="163"/>
    <col min="1026" max="1026" width="0" style="163" hidden="1" customWidth="1"/>
    <col min="1027" max="1027" width="11" style="163" customWidth="1"/>
    <col min="1028" max="1028" width="12.42578125" style="163" customWidth="1"/>
    <col min="1029" max="1029" width="12" style="163" customWidth="1"/>
    <col min="1030" max="1030" width="42.7109375" style="163" customWidth="1"/>
    <col min="1031" max="1031" width="42.28515625" style="163" customWidth="1"/>
    <col min="1032" max="1032" width="14.28515625" style="163" customWidth="1"/>
    <col min="1033" max="1033" width="13" style="163" customWidth="1"/>
    <col min="1034" max="1034" width="14.140625" style="163" customWidth="1"/>
    <col min="1035" max="1035" width="13.85546875" style="163" customWidth="1"/>
    <col min="1036" max="1281" width="7.85546875" style="163"/>
    <col min="1282" max="1282" width="0" style="163" hidden="1" customWidth="1"/>
    <col min="1283" max="1283" width="11" style="163" customWidth="1"/>
    <col min="1284" max="1284" width="12.42578125" style="163" customWidth="1"/>
    <col min="1285" max="1285" width="12" style="163" customWidth="1"/>
    <col min="1286" max="1286" width="42.7109375" style="163" customWidth="1"/>
    <col min="1287" max="1287" width="42.28515625" style="163" customWidth="1"/>
    <col min="1288" max="1288" width="14.28515625" style="163" customWidth="1"/>
    <col min="1289" max="1289" width="13" style="163" customWidth="1"/>
    <col min="1290" max="1290" width="14.140625" style="163" customWidth="1"/>
    <col min="1291" max="1291" width="13.85546875" style="163" customWidth="1"/>
    <col min="1292" max="1537" width="7.85546875" style="163"/>
    <col min="1538" max="1538" width="0" style="163" hidden="1" customWidth="1"/>
    <col min="1539" max="1539" width="11" style="163" customWidth="1"/>
    <col min="1540" max="1540" width="12.42578125" style="163" customWidth="1"/>
    <col min="1541" max="1541" width="12" style="163" customWidth="1"/>
    <col min="1542" max="1542" width="42.7109375" style="163" customWidth="1"/>
    <col min="1543" max="1543" width="42.28515625" style="163" customWidth="1"/>
    <col min="1544" max="1544" width="14.28515625" style="163" customWidth="1"/>
    <col min="1545" max="1545" width="13" style="163" customWidth="1"/>
    <col min="1546" max="1546" width="14.140625" style="163" customWidth="1"/>
    <col min="1547" max="1547" width="13.85546875" style="163" customWidth="1"/>
    <col min="1548" max="1793" width="7.85546875" style="163"/>
    <col min="1794" max="1794" width="0" style="163" hidden="1" customWidth="1"/>
    <col min="1795" max="1795" width="11" style="163" customWidth="1"/>
    <col min="1796" max="1796" width="12.42578125" style="163" customWidth="1"/>
    <col min="1797" max="1797" width="12" style="163" customWidth="1"/>
    <col min="1798" max="1798" width="42.7109375" style="163" customWidth="1"/>
    <col min="1799" max="1799" width="42.28515625" style="163" customWidth="1"/>
    <col min="1800" max="1800" width="14.28515625" style="163" customWidth="1"/>
    <col min="1801" max="1801" width="13" style="163" customWidth="1"/>
    <col min="1802" max="1802" width="14.140625" style="163" customWidth="1"/>
    <col min="1803" max="1803" width="13.85546875" style="163" customWidth="1"/>
    <col min="1804" max="2049" width="7.85546875" style="163"/>
    <col min="2050" max="2050" width="0" style="163" hidden="1" customWidth="1"/>
    <col min="2051" max="2051" width="11" style="163" customWidth="1"/>
    <col min="2052" max="2052" width="12.42578125" style="163" customWidth="1"/>
    <col min="2053" max="2053" width="12" style="163" customWidth="1"/>
    <col min="2054" max="2054" width="42.7109375" style="163" customWidth="1"/>
    <col min="2055" max="2055" width="42.28515625" style="163" customWidth="1"/>
    <col min="2056" max="2056" width="14.28515625" style="163" customWidth="1"/>
    <col min="2057" max="2057" width="13" style="163" customWidth="1"/>
    <col min="2058" max="2058" width="14.140625" style="163" customWidth="1"/>
    <col min="2059" max="2059" width="13.85546875" style="163" customWidth="1"/>
    <col min="2060" max="2305" width="7.85546875" style="163"/>
    <col min="2306" max="2306" width="0" style="163" hidden="1" customWidth="1"/>
    <col min="2307" max="2307" width="11" style="163" customWidth="1"/>
    <col min="2308" max="2308" width="12.42578125" style="163" customWidth="1"/>
    <col min="2309" max="2309" width="12" style="163" customWidth="1"/>
    <col min="2310" max="2310" width="42.7109375" style="163" customWidth="1"/>
    <col min="2311" max="2311" width="42.28515625" style="163" customWidth="1"/>
    <col min="2312" max="2312" width="14.28515625" style="163" customWidth="1"/>
    <col min="2313" max="2313" width="13" style="163" customWidth="1"/>
    <col min="2314" max="2314" width="14.140625" style="163" customWidth="1"/>
    <col min="2315" max="2315" width="13.85546875" style="163" customWidth="1"/>
    <col min="2316" max="2561" width="7.85546875" style="163"/>
    <col min="2562" max="2562" width="0" style="163" hidden="1" customWidth="1"/>
    <col min="2563" max="2563" width="11" style="163" customWidth="1"/>
    <col min="2564" max="2564" width="12.42578125" style="163" customWidth="1"/>
    <col min="2565" max="2565" width="12" style="163" customWidth="1"/>
    <col min="2566" max="2566" width="42.7109375" style="163" customWidth="1"/>
    <col min="2567" max="2567" width="42.28515625" style="163" customWidth="1"/>
    <col min="2568" max="2568" width="14.28515625" style="163" customWidth="1"/>
    <col min="2569" max="2569" width="13" style="163" customWidth="1"/>
    <col min="2570" max="2570" width="14.140625" style="163" customWidth="1"/>
    <col min="2571" max="2571" width="13.85546875" style="163" customWidth="1"/>
    <col min="2572" max="2817" width="7.85546875" style="163"/>
    <col min="2818" max="2818" width="0" style="163" hidden="1" customWidth="1"/>
    <col min="2819" max="2819" width="11" style="163" customWidth="1"/>
    <col min="2820" max="2820" width="12.42578125" style="163" customWidth="1"/>
    <col min="2821" max="2821" width="12" style="163" customWidth="1"/>
    <col min="2822" max="2822" width="42.7109375" style="163" customWidth="1"/>
    <col min="2823" max="2823" width="42.28515625" style="163" customWidth="1"/>
    <col min="2824" max="2824" width="14.28515625" style="163" customWidth="1"/>
    <col min="2825" max="2825" width="13" style="163" customWidth="1"/>
    <col min="2826" max="2826" width="14.140625" style="163" customWidth="1"/>
    <col min="2827" max="2827" width="13.85546875" style="163" customWidth="1"/>
    <col min="2828" max="3073" width="7.85546875" style="163"/>
    <col min="3074" max="3074" width="0" style="163" hidden="1" customWidth="1"/>
    <col min="3075" max="3075" width="11" style="163" customWidth="1"/>
    <col min="3076" max="3076" width="12.42578125" style="163" customWidth="1"/>
    <col min="3077" max="3077" width="12" style="163" customWidth="1"/>
    <col min="3078" max="3078" width="42.7109375" style="163" customWidth="1"/>
    <col min="3079" max="3079" width="42.28515625" style="163" customWidth="1"/>
    <col min="3080" max="3080" width="14.28515625" style="163" customWidth="1"/>
    <col min="3081" max="3081" width="13" style="163" customWidth="1"/>
    <col min="3082" max="3082" width="14.140625" style="163" customWidth="1"/>
    <col min="3083" max="3083" width="13.85546875" style="163" customWidth="1"/>
    <col min="3084" max="3329" width="7.85546875" style="163"/>
    <col min="3330" max="3330" width="0" style="163" hidden="1" customWidth="1"/>
    <col min="3331" max="3331" width="11" style="163" customWidth="1"/>
    <col min="3332" max="3332" width="12.42578125" style="163" customWidth="1"/>
    <col min="3333" max="3333" width="12" style="163" customWidth="1"/>
    <col min="3334" max="3334" width="42.7109375" style="163" customWidth="1"/>
    <col min="3335" max="3335" width="42.28515625" style="163" customWidth="1"/>
    <col min="3336" max="3336" width="14.28515625" style="163" customWidth="1"/>
    <col min="3337" max="3337" width="13" style="163" customWidth="1"/>
    <col min="3338" max="3338" width="14.140625" style="163" customWidth="1"/>
    <col min="3339" max="3339" width="13.85546875" style="163" customWidth="1"/>
    <col min="3340" max="3585" width="7.85546875" style="163"/>
    <col min="3586" max="3586" width="0" style="163" hidden="1" customWidth="1"/>
    <col min="3587" max="3587" width="11" style="163" customWidth="1"/>
    <col min="3588" max="3588" width="12.42578125" style="163" customWidth="1"/>
    <col min="3589" max="3589" width="12" style="163" customWidth="1"/>
    <col min="3590" max="3590" width="42.7109375" style="163" customWidth="1"/>
    <col min="3591" max="3591" width="42.28515625" style="163" customWidth="1"/>
    <col min="3592" max="3592" width="14.28515625" style="163" customWidth="1"/>
    <col min="3593" max="3593" width="13" style="163" customWidth="1"/>
    <col min="3594" max="3594" width="14.140625" style="163" customWidth="1"/>
    <col min="3595" max="3595" width="13.85546875" style="163" customWidth="1"/>
    <col min="3596" max="3841" width="7.85546875" style="163"/>
    <col min="3842" max="3842" width="0" style="163" hidden="1" customWidth="1"/>
    <col min="3843" max="3843" width="11" style="163" customWidth="1"/>
    <col min="3844" max="3844" width="12.42578125" style="163" customWidth="1"/>
    <col min="3845" max="3845" width="12" style="163" customWidth="1"/>
    <col min="3846" max="3846" width="42.7109375" style="163" customWidth="1"/>
    <col min="3847" max="3847" width="42.28515625" style="163" customWidth="1"/>
    <col min="3848" max="3848" width="14.28515625" style="163" customWidth="1"/>
    <col min="3849" max="3849" width="13" style="163" customWidth="1"/>
    <col min="3850" max="3850" width="14.140625" style="163" customWidth="1"/>
    <col min="3851" max="3851" width="13.85546875" style="163" customWidth="1"/>
    <col min="3852" max="4097" width="7.85546875" style="163"/>
    <col min="4098" max="4098" width="0" style="163" hidden="1" customWidth="1"/>
    <col min="4099" max="4099" width="11" style="163" customWidth="1"/>
    <col min="4100" max="4100" width="12.42578125" style="163" customWidth="1"/>
    <col min="4101" max="4101" width="12" style="163" customWidth="1"/>
    <col min="4102" max="4102" width="42.7109375" style="163" customWidth="1"/>
    <col min="4103" max="4103" width="42.28515625" style="163" customWidth="1"/>
    <col min="4104" max="4104" width="14.28515625" style="163" customWidth="1"/>
    <col min="4105" max="4105" width="13" style="163" customWidth="1"/>
    <col min="4106" max="4106" width="14.140625" style="163" customWidth="1"/>
    <col min="4107" max="4107" width="13.85546875" style="163" customWidth="1"/>
    <col min="4108" max="4353" width="7.85546875" style="163"/>
    <col min="4354" max="4354" width="0" style="163" hidden="1" customWidth="1"/>
    <col min="4355" max="4355" width="11" style="163" customWidth="1"/>
    <col min="4356" max="4356" width="12.42578125" style="163" customWidth="1"/>
    <col min="4357" max="4357" width="12" style="163" customWidth="1"/>
    <col min="4358" max="4358" width="42.7109375" style="163" customWidth="1"/>
    <col min="4359" max="4359" width="42.28515625" style="163" customWidth="1"/>
    <col min="4360" max="4360" width="14.28515625" style="163" customWidth="1"/>
    <col min="4361" max="4361" width="13" style="163" customWidth="1"/>
    <col min="4362" max="4362" width="14.140625" style="163" customWidth="1"/>
    <col min="4363" max="4363" width="13.85546875" style="163" customWidth="1"/>
    <col min="4364" max="4609" width="7.85546875" style="163"/>
    <col min="4610" max="4610" width="0" style="163" hidden="1" customWidth="1"/>
    <col min="4611" max="4611" width="11" style="163" customWidth="1"/>
    <col min="4612" max="4612" width="12.42578125" style="163" customWidth="1"/>
    <col min="4613" max="4613" width="12" style="163" customWidth="1"/>
    <col min="4614" max="4614" width="42.7109375" style="163" customWidth="1"/>
    <col min="4615" max="4615" width="42.28515625" style="163" customWidth="1"/>
    <col min="4616" max="4616" width="14.28515625" style="163" customWidth="1"/>
    <col min="4617" max="4617" width="13" style="163" customWidth="1"/>
    <col min="4618" max="4618" width="14.140625" style="163" customWidth="1"/>
    <col min="4619" max="4619" width="13.85546875" style="163" customWidth="1"/>
    <col min="4620" max="4865" width="7.85546875" style="163"/>
    <col min="4866" max="4866" width="0" style="163" hidden="1" customWidth="1"/>
    <col min="4867" max="4867" width="11" style="163" customWidth="1"/>
    <col min="4868" max="4868" width="12.42578125" style="163" customWidth="1"/>
    <col min="4869" max="4869" width="12" style="163" customWidth="1"/>
    <col min="4870" max="4870" width="42.7109375" style="163" customWidth="1"/>
    <col min="4871" max="4871" width="42.28515625" style="163" customWidth="1"/>
    <col min="4872" max="4872" width="14.28515625" style="163" customWidth="1"/>
    <col min="4873" max="4873" width="13" style="163" customWidth="1"/>
    <col min="4874" max="4874" width="14.140625" style="163" customWidth="1"/>
    <col min="4875" max="4875" width="13.85546875" style="163" customWidth="1"/>
    <col min="4876" max="5121" width="7.85546875" style="163"/>
    <col min="5122" max="5122" width="0" style="163" hidden="1" customWidth="1"/>
    <col min="5123" max="5123" width="11" style="163" customWidth="1"/>
    <col min="5124" max="5124" width="12.42578125" style="163" customWidth="1"/>
    <col min="5125" max="5125" width="12" style="163" customWidth="1"/>
    <col min="5126" max="5126" width="42.7109375" style="163" customWidth="1"/>
    <col min="5127" max="5127" width="42.28515625" style="163" customWidth="1"/>
    <col min="5128" max="5128" width="14.28515625" style="163" customWidth="1"/>
    <col min="5129" max="5129" width="13" style="163" customWidth="1"/>
    <col min="5130" max="5130" width="14.140625" style="163" customWidth="1"/>
    <col min="5131" max="5131" width="13.85546875" style="163" customWidth="1"/>
    <col min="5132" max="5377" width="7.85546875" style="163"/>
    <col min="5378" max="5378" width="0" style="163" hidden="1" customWidth="1"/>
    <col min="5379" max="5379" width="11" style="163" customWidth="1"/>
    <col min="5380" max="5380" width="12.42578125" style="163" customWidth="1"/>
    <col min="5381" max="5381" width="12" style="163" customWidth="1"/>
    <col min="5382" max="5382" width="42.7109375" style="163" customWidth="1"/>
    <col min="5383" max="5383" width="42.28515625" style="163" customWidth="1"/>
    <col min="5384" max="5384" width="14.28515625" style="163" customWidth="1"/>
    <col min="5385" max="5385" width="13" style="163" customWidth="1"/>
    <col min="5386" max="5386" width="14.140625" style="163" customWidth="1"/>
    <col min="5387" max="5387" width="13.85546875" style="163" customWidth="1"/>
    <col min="5388" max="5633" width="7.85546875" style="163"/>
    <col min="5634" max="5634" width="0" style="163" hidden="1" customWidth="1"/>
    <col min="5635" max="5635" width="11" style="163" customWidth="1"/>
    <col min="5636" max="5636" width="12.42578125" style="163" customWidth="1"/>
    <col min="5637" max="5637" width="12" style="163" customWidth="1"/>
    <col min="5638" max="5638" width="42.7109375" style="163" customWidth="1"/>
    <col min="5639" max="5639" width="42.28515625" style="163" customWidth="1"/>
    <col min="5640" max="5640" width="14.28515625" style="163" customWidth="1"/>
    <col min="5641" max="5641" width="13" style="163" customWidth="1"/>
    <col min="5642" max="5642" width="14.140625" style="163" customWidth="1"/>
    <col min="5643" max="5643" width="13.85546875" style="163" customWidth="1"/>
    <col min="5644" max="5889" width="7.85546875" style="163"/>
    <col min="5890" max="5890" width="0" style="163" hidden="1" customWidth="1"/>
    <col min="5891" max="5891" width="11" style="163" customWidth="1"/>
    <col min="5892" max="5892" width="12.42578125" style="163" customWidth="1"/>
    <col min="5893" max="5893" width="12" style="163" customWidth="1"/>
    <col min="5894" max="5894" width="42.7109375" style="163" customWidth="1"/>
    <col min="5895" max="5895" width="42.28515625" style="163" customWidth="1"/>
    <col min="5896" max="5896" width="14.28515625" style="163" customWidth="1"/>
    <col min="5897" max="5897" width="13" style="163" customWidth="1"/>
    <col min="5898" max="5898" width="14.140625" style="163" customWidth="1"/>
    <col min="5899" max="5899" width="13.85546875" style="163" customWidth="1"/>
    <col min="5900" max="6145" width="7.85546875" style="163"/>
    <col min="6146" max="6146" width="0" style="163" hidden="1" customWidth="1"/>
    <col min="6147" max="6147" width="11" style="163" customWidth="1"/>
    <col min="6148" max="6148" width="12.42578125" style="163" customWidth="1"/>
    <col min="6149" max="6149" width="12" style="163" customWidth="1"/>
    <col min="6150" max="6150" width="42.7109375" style="163" customWidth="1"/>
    <col min="6151" max="6151" width="42.28515625" style="163" customWidth="1"/>
    <col min="6152" max="6152" width="14.28515625" style="163" customWidth="1"/>
    <col min="6153" max="6153" width="13" style="163" customWidth="1"/>
    <col min="6154" max="6154" width="14.140625" style="163" customWidth="1"/>
    <col min="6155" max="6155" width="13.85546875" style="163" customWidth="1"/>
    <col min="6156" max="6401" width="7.85546875" style="163"/>
    <col min="6402" max="6402" width="0" style="163" hidden="1" customWidth="1"/>
    <col min="6403" max="6403" width="11" style="163" customWidth="1"/>
    <col min="6404" max="6404" width="12.42578125" style="163" customWidth="1"/>
    <col min="6405" max="6405" width="12" style="163" customWidth="1"/>
    <col min="6406" max="6406" width="42.7109375" style="163" customWidth="1"/>
    <col min="6407" max="6407" width="42.28515625" style="163" customWidth="1"/>
    <col min="6408" max="6408" width="14.28515625" style="163" customWidth="1"/>
    <col min="6409" max="6409" width="13" style="163" customWidth="1"/>
    <col min="6410" max="6410" width="14.140625" style="163" customWidth="1"/>
    <col min="6411" max="6411" width="13.85546875" style="163" customWidth="1"/>
    <col min="6412" max="6657" width="7.85546875" style="163"/>
    <col min="6658" max="6658" width="0" style="163" hidden="1" customWidth="1"/>
    <col min="6659" max="6659" width="11" style="163" customWidth="1"/>
    <col min="6660" max="6660" width="12.42578125" style="163" customWidth="1"/>
    <col min="6661" max="6661" width="12" style="163" customWidth="1"/>
    <col min="6662" max="6662" width="42.7109375" style="163" customWidth="1"/>
    <col min="6663" max="6663" width="42.28515625" style="163" customWidth="1"/>
    <col min="6664" max="6664" width="14.28515625" style="163" customWidth="1"/>
    <col min="6665" max="6665" width="13" style="163" customWidth="1"/>
    <col min="6666" max="6666" width="14.140625" style="163" customWidth="1"/>
    <col min="6667" max="6667" width="13.85546875" style="163" customWidth="1"/>
    <col min="6668" max="6913" width="7.85546875" style="163"/>
    <col min="6914" max="6914" width="0" style="163" hidden="1" customWidth="1"/>
    <col min="6915" max="6915" width="11" style="163" customWidth="1"/>
    <col min="6916" max="6916" width="12.42578125" style="163" customWidth="1"/>
    <col min="6917" max="6917" width="12" style="163" customWidth="1"/>
    <col min="6918" max="6918" width="42.7109375" style="163" customWidth="1"/>
    <col min="6919" max="6919" width="42.28515625" style="163" customWidth="1"/>
    <col min="6920" max="6920" width="14.28515625" style="163" customWidth="1"/>
    <col min="6921" max="6921" width="13" style="163" customWidth="1"/>
    <col min="6922" max="6922" width="14.140625" style="163" customWidth="1"/>
    <col min="6923" max="6923" width="13.85546875" style="163" customWidth="1"/>
    <col min="6924" max="7169" width="7.85546875" style="163"/>
    <col min="7170" max="7170" width="0" style="163" hidden="1" customWidth="1"/>
    <col min="7171" max="7171" width="11" style="163" customWidth="1"/>
    <col min="7172" max="7172" width="12.42578125" style="163" customWidth="1"/>
    <col min="7173" max="7173" width="12" style="163" customWidth="1"/>
    <col min="7174" max="7174" width="42.7109375" style="163" customWidth="1"/>
    <col min="7175" max="7175" width="42.28515625" style="163" customWidth="1"/>
    <col min="7176" max="7176" width="14.28515625" style="163" customWidth="1"/>
    <col min="7177" max="7177" width="13" style="163" customWidth="1"/>
    <col min="7178" max="7178" width="14.140625" style="163" customWidth="1"/>
    <col min="7179" max="7179" width="13.85546875" style="163" customWidth="1"/>
    <col min="7180" max="7425" width="7.85546875" style="163"/>
    <col min="7426" max="7426" width="0" style="163" hidden="1" customWidth="1"/>
    <col min="7427" max="7427" width="11" style="163" customWidth="1"/>
    <col min="7428" max="7428" width="12.42578125" style="163" customWidth="1"/>
    <col min="7429" max="7429" width="12" style="163" customWidth="1"/>
    <col min="7430" max="7430" width="42.7109375" style="163" customWidth="1"/>
    <col min="7431" max="7431" width="42.28515625" style="163" customWidth="1"/>
    <col min="7432" max="7432" width="14.28515625" style="163" customWidth="1"/>
    <col min="7433" max="7433" width="13" style="163" customWidth="1"/>
    <col min="7434" max="7434" width="14.140625" style="163" customWidth="1"/>
    <col min="7435" max="7435" width="13.85546875" style="163" customWidth="1"/>
    <col min="7436" max="7681" width="7.85546875" style="163"/>
    <col min="7682" max="7682" width="0" style="163" hidden="1" customWidth="1"/>
    <col min="7683" max="7683" width="11" style="163" customWidth="1"/>
    <col min="7684" max="7684" width="12.42578125" style="163" customWidth="1"/>
    <col min="7685" max="7685" width="12" style="163" customWidth="1"/>
    <col min="7686" max="7686" width="42.7109375" style="163" customWidth="1"/>
    <col min="7687" max="7687" width="42.28515625" style="163" customWidth="1"/>
    <col min="7688" max="7688" width="14.28515625" style="163" customWidth="1"/>
    <col min="7689" max="7689" width="13" style="163" customWidth="1"/>
    <col min="7690" max="7690" width="14.140625" style="163" customWidth="1"/>
    <col min="7691" max="7691" width="13.85546875" style="163" customWidth="1"/>
    <col min="7692" max="7937" width="7.85546875" style="163"/>
    <col min="7938" max="7938" width="0" style="163" hidden="1" customWidth="1"/>
    <col min="7939" max="7939" width="11" style="163" customWidth="1"/>
    <col min="7940" max="7940" width="12.42578125" style="163" customWidth="1"/>
    <col min="7941" max="7941" width="12" style="163" customWidth="1"/>
    <col min="7942" max="7942" width="42.7109375" style="163" customWidth="1"/>
    <col min="7943" max="7943" width="42.28515625" style="163" customWidth="1"/>
    <col min="7944" max="7944" width="14.28515625" style="163" customWidth="1"/>
    <col min="7945" max="7945" width="13" style="163" customWidth="1"/>
    <col min="7946" max="7946" width="14.140625" style="163" customWidth="1"/>
    <col min="7947" max="7947" width="13.85546875" style="163" customWidth="1"/>
    <col min="7948" max="8193" width="7.85546875" style="163"/>
    <col min="8194" max="8194" width="0" style="163" hidden="1" customWidth="1"/>
    <col min="8195" max="8195" width="11" style="163" customWidth="1"/>
    <col min="8196" max="8196" width="12.42578125" style="163" customWidth="1"/>
    <col min="8197" max="8197" width="12" style="163" customWidth="1"/>
    <col min="8198" max="8198" width="42.7109375" style="163" customWidth="1"/>
    <col min="8199" max="8199" width="42.28515625" style="163" customWidth="1"/>
    <col min="8200" max="8200" width="14.28515625" style="163" customWidth="1"/>
    <col min="8201" max="8201" width="13" style="163" customWidth="1"/>
    <col min="8202" max="8202" width="14.140625" style="163" customWidth="1"/>
    <col min="8203" max="8203" width="13.85546875" style="163" customWidth="1"/>
    <col min="8204" max="8449" width="7.85546875" style="163"/>
    <col min="8450" max="8450" width="0" style="163" hidden="1" customWidth="1"/>
    <col min="8451" max="8451" width="11" style="163" customWidth="1"/>
    <col min="8452" max="8452" width="12.42578125" style="163" customWidth="1"/>
    <col min="8453" max="8453" width="12" style="163" customWidth="1"/>
    <col min="8454" max="8454" width="42.7109375" style="163" customWidth="1"/>
    <col min="8455" max="8455" width="42.28515625" style="163" customWidth="1"/>
    <col min="8456" max="8456" width="14.28515625" style="163" customWidth="1"/>
    <col min="8457" max="8457" width="13" style="163" customWidth="1"/>
    <col min="8458" max="8458" width="14.140625" style="163" customWidth="1"/>
    <col min="8459" max="8459" width="13.85546875" style="163" customWidth="1"/>
    <col min="8460" max="8705" width="7.85546875" style="163"/>
    <col min="8706" max="8706" width="0" style="163" hidden="1" customWidth="1"/>
    <col min="8707" max="8707" width="11" style="163" customWidth="1"/>
    <col min="8708" max="8708" width="12.42578125" style="163" customWidth="1"/>
    <col min="8709" max="8709" width="12" style="163" customWidth="1"/>
    <col min="8710" max="8710" width="42.7109375" style="163" customWidth="1"/>
    <col min="8711" max="8711" width="42.28515625" style="163" customWidth="1"/>
    <col min="8712" max="8712" width="14.28515625" style="163" customWidth="1"/>
    <col min="8713" max="8713" width="13" style="163" customWidth="1"/>
    <col min="8714" max="8714" width="14.140625" style="163" customWidth="1"/>
    <col min="8715" max="8715" width="13.85546875" style="163" customWidth="1"/>
    <col min="8716" max="8961" width="7.85546875" style="163"/>
    <col min="8962" max="8962" width="0" style="163" hidden="1" customWidth="1"/>
    <col min="8963" max="8963" width="11" style="163" customWidth="1"/>
    <col min="8964" max="8964" width="12.42578125" style="163" customWidth="1"/>
    <col min="8965" max="8965" width="12" style="163" customWidth="1"/>
    <col min="8966" max="8966" width="42.7109375" style="163" customWidth="1"/>
    <col min="8967" max="8967" width="42.28515625" style="163" customWidth="1"/>
    <col min="8968" max="8968" width="14.28515625" style="163" customWidth="1"/>
    <col min="8969" max="8969" width="13" style="163" customWidth="1"/>
    <col min="8970" max="8970" width="14.140625" style="163" customWidth="1"/>
    <col min="8971" max="8971" width="13.85546875" style="163" customWidth="1"/>
    <col min="8972" max="9217" width="7.85546875" style="163"/>
    <col min="9218" max="9218" width="0" style="163" hidden="1" customWidth="1"/>
    <col min="9219" max="9219" width="11" style="163" customWidth="1"/>
    <col min="9220" max="9220" width="12.42578125" style="163" customWidth="1"/>
    <col min="9221" max="9221" width="12" style="163" customWidth="1"/>
    <col min="9222" max="9222" width="42.7109375" style="163" customWidth="1"/>
    <col min="9223" max="9223" width="42.28515625" style="163" customWidth="1"/>
    <col min="9224" max="9224" width="14.28515625" style="163" customWidth="1"/>
    <col min="9225" max="9225" width="13" style="163" customWidth="1"/>
    <col min="9226" max="9226" width="14.140625" style="163" customWidth="1"/>
    <col min="9227" max="9227" width="13.85546875" style="163" customWidth="1"/>
    <col min="9228" max="9473" width="7.85546875" style="163"/>
    <col min="9474" max="9474" width="0" style="163" hidden="1" customWidth="1"/>
    <col min="9475" max="9475" width="11" style="163" customWidth="1"/>
    <col min="9476" max="9476" width="12.42578125" style="163" customWidth="1"/>
    <col min="9477" max="9477" width="12" style="163" customWidth="1"/>
    <col min="9478" max="9478" width="42.7109375" style="163" customWidth="1"/>
    <col min="9479" max="9479" width="42.28515625" style="163" customWidth="1"/>
    <col min="9480" max="9480" width="14.28515625" style="163" customWidth="1"/>
    <col min="9481" max="9481" width="13" style="163" customWidth="1"/>
    <col min="9482" max="9482" width="14.140625" style="163" customWidth="1"/>
    <col min="9483" max="9483" width="13.85546875" style="163" customWidth="1"/>
    <col min="9484" max="9729" width="7.85546875" style="163"/>
    <col min="9730" max="9730" width="0" style="163" hidden="1" customWidth="1"/>
    <col min="9731" max="9731" width="11" style="163" customWidth="1"/>
    <col min="9732" max="9732" width="12.42578125" style="163" customWidth="1"/>
    <col min="9733" max="9733" width="12" style="163" customWidth="1"/>
    <col min="9734" max="9734" width="42.7109375" style="163" customWidth="1"/>
    <col min="9735" max="9735" width="42.28515625" style="163" customWidth="1"/>
    <col min="9736" max="9736" width="14.28515625" style="163" customWidth="1"/>
    <col min="9737" max="9737" width="13" style="163" customWidth="1"/>
    <col min="9738" max="9738" width="14.140625" style="163" customWidth="1"/>
    <col min="9739" max="9739" width="13.85546875" style="163" customWidth="1"/>
    <col min="9740" max="9985" width="7.85546875" style="163"/>
    <col min="9986" max="9986" width="0" style="163" hidden="1" customWidth="1"/>
    <col min="9987" max="9987" width="11" style="163" customWidth="1"/>
    <col min="9988" max="9988" width="12.42578125" style="163" customWidth="1"/>
    <col min="9989" max="9989" width="12" style="163" customWidth="1"/>
    <col min="9990" max="9990" width="42.7109375" style="163" customWidth="1"/>
    <col min="9991" max="9991" width="42.28515625" style="163" customWidth="1"/>
    <col min="9992" max="9992" width="14.28515625" style="163" customWidth="1"/>
    <col min="9993" max="9993" width="13" style="163" customWidth="1"/>
    <col min="9994" max="9994" width="14.140625" style="163" customWidth="1"/>
    <col min="9995" max="9995" width="13.85546875" style="163" customWidth="1"/>
    <col min="9996" max="10241" width="7.85546875" style="163"/>
    <col min="10242" max="10242" width="0" style="163" hidden="1" customWidth="1"/>
    <col min="10243" max="10243" width="11" style="163" customWidth="1"/>
    <col min="10244" max="10244" width="12.42578125" style="163" customWidth="1"/>
    <col min="10245" max="10245" width="12" style="163" customWidth="1"/>
    <col min="10246" max="10246" width="42.7109375" style="163" customWidth="1"/>
    <col min="10247" max="10247" width="42.28515625" style="163" customWidth="1"/>
    <col min="10248" max="10248" width="14.28515625" style="163" customWidth="1"/>
    <col min="10249" max="10249" width="13" style="163" customWidth="1"/>
    <col min="10250" max="10250" width="14.140625" style="163" customWidth="1"/>
    <col min="10251" max="10251" width="13.85546875" style="163" customWidth="1"/>
    <col min="10252" max="10497" width="7.85546875" style="163"/>
    <col min="10498" max="10498" width="0" style="163" hidden="1" customWidth="1"/>
    <col min="10499" max="10499" width="11" style="163" customWidth="1"/>
    <col min="10500" max="10500" width="12.42578125" style="163" customWidth="1"/>
    <col min="10501" max="10501" width="12" style="163" customWidth="1"/>
    <col min="10502" max="10502" width="42.7109375" style="163" customWidth="1"/>
    <col min="10503" max="10503" width="42.28515625" style="163" customWidth="1"/>
    <col min="10504" max="10504" width="14.28515625" style="163" customWidth="1"/>
    <col min="10505" max="10505" width="13" style="163" customWidth="1"/>
    <col min="10506" max="10506" width="14.140625" style="163" customWidth="1"/>
    <col min="10507" max="10507" width="13.85546875" style="163" customWidth="1"/>
    <col min="10508" max="10753" width="7.85546875" style="163"/>
    <col min="10754" max="10754" width="0" style="163" hidden="1" customWidth="1"/>
    <col min="10755" max="10755" width="11" style="163" customWidth="1"/>
    <col min="10756" max="10756" width="12.42578125" style="163" customWidth="1"/>
    <col min="10757" max="10757" width="12" style="163" customWidth="1"/>
    <col min="10758" max="10758" width="42.7109375" style="163" customWidth="1"/>
    <col min="10759" max="10759" width="42.28515625" style="163" customWidth="1"/>
    <col min="10760" max="10760" width="14.28515625" style="163" customWidth="1"/>
    <col min="10761" max="10761" width="13" style="163" customWidth="1"/>
    <col min="10762" max="10762" width="14.140625" style="163" customWidth="1"/>
    <col min="10763" max="10763" width="13.85546875" style="163" customWidth="1"/>
    <col min="10764" max="11009" width="7.85546875" style="163"/>
    <col min="11010" max="11010" width="0" style="163" hidden="1" customWidth="1"/>
    <col min="11011" max="11011" width="11" style="163" customWidth="1"/>
    <col min="11012" max="11012" width="12.42578125" style="163" customWidth="1"/>
    <col min="11013" max="11013" width="12" style="163" customWidth="1"/>
    <col min="11014" max="11014" width="42.7109375" style="163" customWidth="1"/>
    <col min="11015" max="11015" width="42.28515625" style="163" customWidth="1"/>
    <col min="11016" max="11016" width="14.28515625" style="163" customWidth="1"/>
    <col min="11017" max="11017" width="13" style="163" customWidth="1"/>
    <col min="11018" max="11018" width="14.140625" style="163" customWidth="1"/>
    <col min="11019" max="11019" width="13.85546875" style="163" customWidth="1"/>
    <col min="11020" max="11265" width="7.85546875" style="163"/>
    <col min="11266" max="11266" width="0" style="163" hidden="1" customWidth="1"/>
    <col min="11267" max="11267" width="11" style="163" customWidth="1"/>
    <col min="11268" max="11268" width="12.42578125" style="163" customWidth="1"/>
    <col min="11269" max="11269" width="12" style="163" customWidth="1"/>
    <col min="11270" max="11270" width="42.7109375" style="163" customWidth="1"/>
    <col min="11271" max="11271" width="42.28515625" style="163" customWidth="1"/>
    <col min="11272" max="11272" width="14.28515625" style="163" customWidth="1"/>
    <col min="11273" max="11273" width="13" style="163" customWidth="1"/>
    <col min="11274" max="11274" width="14.140625" style="163" customWidth="1"/>
    <col min="11275" max="11275" width="13.85546875" style="163" customWidth="1"/>
    <col min="11276" max="11521" width="7.85546875" style="163"/>
    <col min="11522" max="11522" width="0" style="163" hidden="1" customWidth="1"/>
    <col min="11523" max="11523" width="11" style="163" customWidth="1"/>
    <col min="11524" max="11524" width="12.42578125" style="163" customWidth="1"/>
    <col min="11525" max="11525" width="12" style="163" customWidth="1"/>
    <col min="11526" max="11526" width="42.7109375" style="163" customWidth="1"/>
    <col min="11527" max="11527" width="42.28515625" style="163" customWidth="1"/>
    <col min="11528" max="11528" width="14.28515625" style="163" customWidth="1"/>
    <col min="11529" max="11529" width="13" style="163" customWidth="1"/>
    <col min="11530" max="11530" width="14.140625" style="163" customWidth="1"/>
    <col min="11531" max="11531" width="13.85546875" style="163" customWidth="1"/>
    <col min="11532" max="11777" width="7.85546875" style="163"/>
    <col min="11778" max="11778" width="0" style="163" hidden="1" customWidth="1"/>
    <col min="11779" max="11779" width="11" style="163" customWidth="1"/>
    <col min="11780" max="11780" width="12.42578125" style="163" customWidth="1"/>
    <col min="11781" max="11781" width="12" style="163" customWidth="1"/>
    <col min="11782" max="11782" width="42.7109375" style="163" customWidth="1"/>
    <col min="11783" max="11783" width="42.28515625" style="163" customWidth="1"/>
    <col min="11784" max="11784" width="14.28515625" style="163" customWidth="1"/>
    <col min="11785" max="11785" width="13" style="163" customWidth="1"/>
    <col min="11786" max="11786" width="14.140625" style="163" customWidth="1"/>
    <col min="11787" max="11787" width="13.85546875" style="163" customWidth="1"/>
    <col min="11788" max="12033" width="7.85546875" style="163"/>
    <col min="12034" max="12034" width="0" style="163" hidden="1" customWidth="1"/>
    <col min="12035" max="12035" width="11" style="163" customWidth="1"/>
    <col min="12036" max="12036" width="12.42578125" style="163" customWidth="1"/>
    <col min="12037" max="12037" width="12" style="163" customWidth="1"/>
    <col min="12038" max="12038" width="42.7109375" style="163" customWidth="1"/>
    <col min="12039" max="12039" width="42.28515625" style="163" customWidth="1"/>
    <col min="12040" max="12040" width="14.28515625" style="163" customWidth="1"/>
    <col min="12041" max="12041" width="13" style="163" customWidth="1"/>
    <col min="12042" max="12042" width="14.140625" style="163" customWidth="1"/>
    <col min="12043" max="12043" width="13.85546875" style="163" customWidth="1"/>
    <col min="12044" max="12289" width="7.85546875" style="163"/>
    <col min="12290" max="12290" width="0" style="163" hidden="1" customWidth="1"/>
    <col min="12291" max="12291" width="11" style="163" customWidth="1"/>
    <col min="12292" max="12292" width="12.42578125" style="163" customWidth="1"/>
    <col min="12293" max="12293" width="12" style="163" customWidth="1"/>
    <col min="12294" max="12294" width="42.7109375" style="163" customWidth="1"/>
    <col min="12295" max="12295" width="42.28515625" style="163" customWidth="1"/>
    <col min="12296" max="12296" width="14.28515625" style="163" customWidth="1"/>
    <col min="12297" max="12297" width="13" style="163" customWidth="1"/>
    <col min="12298" max="12298" width="14.140625" style="163" customWidth="1"/>
    <col min="12299" max="12299" width="13.85546875" style="163" customWidth="1"/>
    <col min="12300" max="12545" width="7.85546875" style="163"/>
    <col min="12546" max="12546" width="0" style="163" hidden="1" customWidth="1"/>
    <col min="12547" max="12547" width="11" style="163" customWidth="1"/>
    <col min="12548" max="12548" width="12.42578125" style="163" customWidth="1"/>
    <col min="12549" max="12549" width="12" style="163" customWidth="1"/>
    <col min="12550" max="12550" width="42.7109375" style="163" customWidth="1"/>
    <col min="12551" max="12551" width="42.28515625" style="163" customWidth="1"/>
    <col min="12552" max="12552" width="14.28515625" style="163" customWidth="1"/>
    <col min="12553" max="12553" width="13" style="163" customWidth="1"/>
    <col min="12554" max="12554" width="14.140625" style="163" customWidth="1"/>
    <col min="12555" max="12555" width="13.85546875" style="163" customWidth="1"/>
    <col min="12556" max="12801" width="7.85546875" style="163"/>
    <col min="12802" max="12802" width="0" style="163" hidden="1" customWidth="1"/>
    <col min="12803" max="12803" width="11" style="163" customWidth="1"/>
    <col min="12804" max="12804" width="12.42578125" style="163" customWidth="1"/>
    <col min="12805" max="12805" width="12" style="163" customWidth="1"/>
    <col min="12806" max="12806" width="42.7109375" style="163" customWidth="1"/>
    <col min="12807" max="12807" width="42.28515625" style="163" customWidth="1"/>
    <col min="12808" max="12808" width="14.28515625" style="163" customWidth="1"/>
    <col min="12809" max="12809" width="13" style="163" customWidth="1"/>
    <col min="12810" max="12810" width="14.140625" style="163" customWidth="1"/>
    <col min="12811" max="12811" width="13.85546875" style="163" customWidth="1"/>
    <col min="12812" max="13057" width="7.85546875" style="163"/>
    <col min="13058" max="13058" width="0" style="163" hidden="1" customWidth="1"/>
    <col min="13059" max="13059" width="11" style="163" customWidth="1"/>
    <col min="13060" max="13060" width="12.42578125" style="163" customWidth="1"/>
    <col min="13061" max="13061" width="12" style="163" customWidth="1"/>
    <col min="13062" max="13062" width="42.7109375" style="163" customWidth="1"/>
    <col min="13063" max="13063" width="42.28515625" style="163" customWidth="1"/>
    <col min="13064" max="13064" width="14.28515625" style="163" customWidth="1"/>
    <col min="13065" max="13065" width="13" style="163" customWidth="1"/>
    <col min="13066" max="13066" width="14.140625" style="163" customWidth="1"/>
    <col min="13067" max="13067" width="13.85546875" style="163" customWidth="1"/>
    <col min="13068" max="13313" width="7.85546875" style="163"/>
    <col min="13314" max="13314" width="0" style="163" hidden="1" customWidth="1"/>
    <col min="13315" max="13315" width="11" style="163" customWidth="1"/>
    <col min="13316" max="13316" width="12.42578125" style="163" customWidth="1"/>
    <col min="13317" max="13317" width="12" style="163" customWidth="1"/>
    <col min="13318" max="13318" width="42.7109375" style="163" customWidth="1"/>
    <col min="13319" max="13319" width="42.28515625" style="163" customWidth="1"/>
    <col min="13320" max="13320" width="14.28515625" style="163" customWidth="1"/>
    <col min="13321" max="13321" width="13" style="163" customWidth="1"/>
    <col min="13322" max="13322" width="14.140625" style="163" customWidth="1"/>
    <col min="13323" max="13323" width="13.85546875" style="163" customWidth="1"/>
    <col min="13324" max="13569" width="7.85546875" style="163"/>
    <col min="13570" max="13570" width="0" style="163" hidden="1" customWidth="1"/>
    <col min="13571" max="13571" width="11" style="163" customWidth="1"/>
    <col min="13572" max="13572" width="12.42578125" style="163" customWidth="1"/>
    <col min="13573" max="13573" width="12" style="163" customWidth="1"/>
    <col min="13574" max="13574" width="42.7109375" style="163" customWidth="1"/>
    <col min="13575" max="13575" width="42.28515625" style="163" customWidth="1"/>
    <col min="13576" max="13576" width="14.28515625" style="163" customWidth="1"/>
    <col min="13577" max="13577" width="13" style="163" customWidth="1"/>
    <col min="13578" max="13578" width="14.140625" style="163" customWidth="1"/>
    <col min="13579" max="13579" width="13.85546875" style="163" customWidth="1"/>
    <col min="13580" max="13825" width="7.85546875" style="163"/>
    <col min="13826" max="13826" width="0" style="163" hidden="1" customWidth="1"/>
    <col min="13827" max="13827" width="11" style="163" customWidth="1"/>
    <col min="13828" max="13828" width="12.42578125" style="163" customWidth="1"/>
    <col min="13829" max="13829" width="12" style="163" customWidth="1"/>
    <col min="13830" max="13830" width="42.7109375" style="163" customWidth="1"/>
    <col min="13831" max="13831" width="42.28515625" style="163" customWidth="1"/>
    <col min="13832" max="13832" width="14.28515625" style="163" customWidth="1"/>
    <col min="13833" max="13833" width="13" style="163" customWidth="1"/>
    <col min="13834" max="13834" width="14.140625" style="163" customWidth="1"/>
    <col min="13835" max="13835" width="13.85546875" style="163" customWidth="1"/>
    <col min="13836" max="14081" width="7.85546875" style="163"/>
    <col min="14082" max="14082" width="0" style="163" hidden="1" customWidth="1"/>
    <col min="14083" max="14083" width="11" style="163" customWidth="1"/>
    <col min="14084" max="14084" width="12.42578125" style="163" customWidth="1"/>
    <col min="14085" max="14085" width="12" style="163" customWidth="1"/>
    <col min="14086" max="14086" width="42.7109375" style="163" customWidth="1"/>
    <col min="14087" max="14087" width="42.28515625" style="163" customWidth="1"/>
    <col min="14088" max="14088" width="14.28515625" style="163" customWidth="1"/>
    <col min="14089" max="14089" width="13" style="163" customWidth="1"/>
    <col min="14090" max="14090" width="14.140625" style="163" customWidth="1"/>
    <col min="14091" max="14091" width="13.85546875" style="163" customWidth="1"/>
    <col min="14092" max="14337" width="7.85546875" style="163"/>
    <col min="14338" max="14338" width="0" style="163" hidden="1" customWidth="1"/>
    <col min="14339" max="14339" width="11" style="163" customWidth="1"/>
    <col min="14340" max="14340" width="12.42578125" style="163" customWidth="1"/>
    <col min="14341" max="14341" width="12" style="163" customWidth="1"/>
    <col min="14342" max="14342" width="42.7109375" style="163" customWidth="1"/>
    <col min="14343" max="14343" width="42.28515625" style="163" customWidth="1"/>
    <col min="14344" max="14344" width="14.28515625" style="163" customWidth="1"/>
    <col min="14345" max="14345" width="13" style="163" customWidth="1"/>
    <col min="14346" max="14346" width="14.140625" style="163" customWidth="1"/>
    <col min="14347" max="14347" width="13.85546875" style="163" customWidth="1"/>
    <col min="14348" max="14593" width="7.85546875" style="163"/>
    <col min="14594" max="14594" width="0" style="163" hidden="1" customWidth="1"/>
    <col min="14595" max="14595" width="11" style="163" customWidth="1"/>
    <col min="14596" max="14596" width="12.42578125" style="163" customWidth="1"/>
    <col min="14597" max="14597" width="12" style="163" customWidth="1"/>
    <col min="14598" max="14598" width="42.7109375" style="163" customWidth="1"/>
    <col min="14599" max="14599" width="42.28515625" style="163" customWidth="1"/>
    <col min="14600" max="14600" width="14.28515625" style="163" customWidth="1"/>
    <col min="14601" max="14601" width="13" style="163" customWidth="1"/>
    <col min="14602" max="14602" width="14.140625" style="163" customWidth="1"/>
    <col min="14603" max="14603" width="13.85546875" style="163" customWidth="1"/>
    <col min="14604" max="14849" width="7.85546875" style="163"/>
    <col min="14850" max="14850" width="0" style="163" hidden="1" customWidth="1"/>
    <col min="14851" max="14851" width="11" style="163" customWidth="1"/>
    <col min="14852" max="14852" width="12.42578125" style="163" customWidth="1"/>
    <col min="14853" max="14853" width="12" style="163" customWidth="1"/>
    <col min="14854" max="14854" width="42.7109375" style="163" customWidth="1"/>
    <col min="14855" max="14855" width="42.28515625" style="163" customWidth="1"/>
    <col min="14856" max="14856" width="14.28515625" style="163" customWidth="1"/>
    <col min="14857" max="14857" width="13" style="163" customWidth="1"/>
    <col min="14858" max="14858" width="14.140625" style="163" customWidth="1"/>
    <col min="14859" max="14859" width="13.85546875" style="163" customWidth="1"/>
    <col min="14860" max="15105" width="7.85546875" style="163"/>
    <col min="15106" max="15106" width="0" style="163" hidden="1" customWidth="1"/>
    <col min="15107" max="15107" width="11" style="163" customWidth="1"/>
    <col min="15108" max="15108" width="12.42578125" style="163" customWidth="1"/>
    <col min="15109" max="15109" width="12" style="163" customWidth="1"/>
    <col min="15110" max="15110" width="42.7109375" style="163" customWidth="1"/>
    <col min="15111" max="15111" width="42.28515625" style="163" customWidth="1"/>
    <col min="15112" max="15112" width="14.28515625" style="163" customWidth="1"/>
    <col min="15113" max="15113" width="13" style="163" customWidth="1"/>
    <col min="15114" max="15114" width="14.140625" style="163" customWidth="1"/>
    <col min="15115" max="15115" width="13.85546875" style="163" customWidth="1"/>
    <col min="15116" max="15361" width="7.85546875" style="163"/>
    <col min="15362" max="15362" width="0" style="163" hidden="1" customWidth="1"/>
    <col min="15363" max="15363" width="11" style="163" customWidth="1"/>
    <col min="15364" max="15364" width="12.42578125" style="163" customWidth="1"/>
    <col min="15365" max="15365" width="12" style="163" customWidth="1"/>
    <col min="15366" max="15366" width="42.7109375" style="163" customWidth="1"/>
    <col min="15367" max="15367" width="42.28515625" style="163" customWidth="1"/>
    <col min="15368" max="15368" width="14.28515625" style="163" customWidth="1"/>
    <col min="15369" max="15369" width="13" style="163" customWidth="1"/>
    <col min="15370" max="15370" width="14.140625" style="163" customWidth="1"/>
    <col min="15371" max="15371" width="13.85546875" style="163" customWidth="1"/>
    <col min="15372" max="15617" width="7.85546875" style="163"/>
    <col min="15618" max="15618" width="0" style="163" hidden="1" customWidth="1"/>
    <col min="15619" max="15619" width="11" style="163" customWidth="1"/>
    <col min="15620" max="15620" width="12.42578125" style="163" customWidth="1"/>
    <col min="15621" max="15621" width="12" style="163" customWidth="1"/>
    <col min="15622" max="15622" width="42.7109375" style="163" customWidth="1"/>
    <col min="15623" max="15623" width="42.28515625" style="163" customWidth="1"/>
    <col min="15624" max="15624" width="14.28515625" style="163" customWidth="1"/>
    <col min="15625" max="15625" width="13" style="163" customWidth="1"/>
    <col min="15626" max="15626" width="14.140625" style="163" customWidth="1"/>
    <col min="15627" max="15627" width="13.85546875" style="163" customWidth="1"/>
    <col min="15628" max="15873" width="7.85546875" style="163"/>
    <col min="15874" max="15874" width="0" style="163" hidden="1" customWidth="1"/>
    <col min="15875" max="15875" width="11" style="163" customWidth="1"/>
    <col min="15876" max="15876" width="12.42578125" style="163" customWidth="1"/>
    <col min="15877" max="15877" width="12" style="163" customWidth="1"/>
    <col min="15878" max="15878" width="42.7109375" style="163" customWidth="1"/>
    <col min="15879" max="15879" width="42.28515625" style="163" customWidth="1"/>
    <col min="15880" max="15880" width="14.28515625" style="163" customWidth="1"/>
    <col min="15881" max="15881" width="13" style="163" customWidth="1"/>
    <col min="15882" max="15882" width="14.140625" style="163" customWidth="1"/>
    <col min="15883" max="15883" width="13.85546875" style="163" customWidth="1"/>
    <col min="15884" max="16129" width="7.85546875" style="163"/>
    <col min="16130" max="16130" width="0" style="163" hidden="1" customWidth="1"/>
    <col min="16131" max="16131" width="11" style="163" customWidth="1"/>
    <col min="16132" max="16132" width="12.42578125" style="163" customWidth="1"/>
    <col min="16133" max="16133" width="12" style="163" customWidth="1"/>
    <col min="16134" max="16134" width="42.7109375" style="163" customWidth="1"/>
    <col min="16135" max="16135" width="42.28515625" style="163" customWidth="1"/>
    <col min="16136" max="16136" width="14.28515625" style="163" customWidth="1"/>
    <col min="16137" max="16137" width="13" style="163" customWidth="1"/>
    <col min="16138" max="16138" width="14.140625" style="163" customWidth="1"/>
    <col min="16139" max="16139" width="13.85546875" style="163" customWidth="1"/>
    <col min="16140" max="16384" width="7.85546875" style="163"/>
  </cols>
  <sheetData>
    <row r="1" spans="1:11" ht="15.75" x14ac:dyDescent="0.2">
      <c r="J1" s="405" t="s">
        <v>730</v>
      </c>
    </row>
    <row r="2" spans="1:11" ht="15.75" x14ac:dyDescent="0.2">
      <c r="J2" s="404" t="s">
        <v>736</v>
      </c>
    </row>
    <row r="3" spans="1:11" ht="15.75" x14ac:dyDescent="0.2">
      <c r="J3" s="404" t="s">
        <v>686</v>
      </c>
    </row>
    <row r="4" spans="1:11" ht="15.75" x14ac:dyDescent="0.2">
      <c r="J4" s="404" t="s">
        <v>898</v>
      </c>
    </row>
    <row r="5" spans="1:11" ht="63" customHeight="1" x14ac:dyDescent="0.3">
      <c r="B5" s="671" t="s">
        <v>770</v>
      </c>
      <c r="C5" s="671"/>
      <c r="D5" s="671"/>
      <c r="E5" s="671"/>
      <c r="F5" s="671"/>
      <c r="G5" s="671"/>
      <c r="H5" s="671"/>
      <c r="I5" s="671"/>
      <c r="J5" s="671"/>
      <c r="K5" s="671"/>
    </row>
    <row r="6" spans="1:11" ht="15.75" customHeight="1" x14ac:dyDescent="0.2">
      <c r="B6" s="423"/>
      <c r="C6" s="672">
        <v>16205100000</v>
      </c>
      <c r="D6" s="672"/>
      <c r="E6" s="423"/>
      <c r="F6" s="423"/>
      <c r="G6" s="423"/>
      <c r="H6" s="423"/>
      <c r="I6" s="423"/>
      <c r="J6" s="423"/>
      <c r="K6" s="423"/>
    </row>
    <row r="7" spans="1:11" ht="15.75" customHeight="1" x14ac:dyDescent="0.2">
      <c r="B7" s="423"/>
      <c r="C7" s="673" t="s">
        <v>738</v>
      </c>
      <c r="D7" s="673"/>
      <c r="E7" s="423"/>
      <c r="F7" s="423"/>
      <c r="G7" s="423"/>
      <c r="H7" s="423"/>
      <c r="I7" s="423"/>
      <c r="J7" s="423"/>
      <c r="K7" s="423"/>
    </row>
    <row r="8" spans="1:11" ht="144.75" customHeight="1" x14ac:dyDescent="0.2">
      <c r="A8" s="164"/>
      <c r="B8" s="481" t="s">
        <v>745</v>
      </c>
      <c r="C8" s="481" t="s">
        <v>746</v>
      </c>
      <c r="D8" s="481" t="s">
        <v>277</v>
      </c>
      <c r="E8" s="481" t="s">
        <v>769</v>
      </c>
      <c r="F8" s="482" t="s">
        <v>771</v>
      </c>
      <c r="G8" s="482" t="s">
        <v>772</v>
      </c>
      <c r="H8" s="482" t="s">
        <v>773</v>
      </c>
      <c r="I8" s="482" t="s">
        <v>774</v>
      </c>
      <c r="J8" s="482" t="s">
        <v>775</v>
      </c>
      <c r="K8" s="482" t="s">
        <v>776</v>
      </c>
    </row>
    <row r="9" spans="1:11" ht="12" customHeight="1" x14ac:dyDescent="0.2">
      <c r="A9" s="164"/>
      <c r="B9" s="165">
        <v>1</v>
      </c>
      <c r="C9" s="165">
        <v>2</v>
      </c>
      <c r="D9" s="165">
        <v>3</v>
      </c>
      <c r="E9" s="166">
        <v>4</v>
      </c>
      <c r="F9" s="167">
        <v>5</v>
      </c>
      <c r="G9" s="167">
        <v>6</v>
      </c>
      <c r="H9" s="167">
        <v>7</v>
      </c>
      <c r="I9" s="416">
        <v>8</v>
      </c>
      <c r="J9" s="167">
        <v>9</v>
      </c>
      <c r="K9" s="167">
        <v>10</v>
      </c>
    </row>
    <row r="10" spans="1:11" s="173" customFormat="1" ht="34.5" customHeight="1" x14ac:dyDescent="0.25">
      <c r="A10" s="168"/>
      <c r="B10" s="169" t="s">
        <v>270</v>
      </c>
      <c r="C10" s="169"/>
      <c r="D10" s="169"/>
      <c r="E10" s="170" t="s">
        <v>268</v>
      </c>
      <c r="F10" s="171"/>
      <c r="G10" s="172"/>
      <c r="H10" s="172"/>
      <c r="I10" s="172"/>
      <c r="J10" s="6">
        <f>J11</f>
        <v>600000</v>
      </c>
      <c r="K10" s="6"/>
    </row>
    <row r="11" spans="1:11" ht="34.5" customHeight="1" x14ac:dyDescent="0.2">
      <c r="B11" s="169" t="s">
        <v>269</v>
      </c>
      <c r="C11" s="169"/>
      <c r="D11" s="169"/>
      <c r="E11" s="170" t="s">
        <v>268</v>
      </c>
      <c r="F11" s="171"/>
      <c r="G11" s="174"/>
      <c r="H11" s="174"/>
      <c r="I11" s="174"/>
      <c r="J11" s="6">
        <f>J18+J12+J16</f>
        <v>600000</v>
      </c>
      <c r="K11" s="6"/>
    </row>
    <row r="12" spans="1:11" ht="24" hidden="1" customHeight="1" x14ac:dyDescent="0.2">
      <c r="B12" s="175" t="s">
        <v>267</v>
      </c>
      <c r="C12" s="175" t="s">
        <v>266</v>
      </c>
      <c r="D12" s="175"/>
      <c r="E12" s="176" t="s">
        <v>265</v>
      </c>
      <c r="F12" s="177"/>
      <c r="G12" s="178"/>
      <c r="H12" s="178"/>
      <c r="I12" s="178"/>
      <c r="J12" s="22">
        <f>J13+J14+J15</f>
        <v>0</v>
      </c>
      <c r="K12" s="22"/>
    </row>
    <row r="13" spans="1:11" ht="60.75" hidden="1" customHeight="1" x14ac:dyDescent="0.2">
      <c r="B13" s="179" t="s">
        <v>263</v>
      </c>
      <c r="C13" s="179" t="s">
        <v>262</v>
      </c>
      <c r="D13" s="179" t="s">
        <v>176</v>
      </c>
      <c r="E13" s="180" t="s">
        <v>261</v>
      </c>
      <c r="F13" s="181" t="s">
        <v>495</v>
      </c>
      <c r="G13" s="182"/>
      <c r="H13" s="182"/>
      <c r="I13" s="182"/>
      <c r="J13" s="183"/>
      <c r="K13" s="9"/>
    </row>
    <row r="14" spans="1:11" ht="37.9" hidden="1" customHeight="1" x14ac:dyDescent="0.2">
      <c r="B14" s="179" t="s">
        <v>252</v>
      </c>
      <c r="C14" s="179" t="s">
        <v>5</v>
      </c>
      <c r="D14" s="179" t="s">
        <v>122</v>
      </c>
      <c r="E14" s="180" t="s">
        <v>251</v>
      </c>
      <c r="F14" s="181" t="s">
        <v>496</v>
      </c>
      <c r="G14" s="182"/>
      <c r="H14" s="182"/>
      <c r="I14" s="182"/>
      <c r="J14" s="183"/>
      <c r="K14" s="9"/>
    </row>
    <row r="15" spans="1:11" ht="37.9" hidden="1" customHeight="1" x14ac:dyDescent="0.2">
      <c r="B15" s="179" t="s">
        <v>252</v>
      </c>
      <c r="C15" s="179" t="s">
        <v>5</v>
      </c>
      <c r="D15" s="179" t="s">
        <v>122</v>
      </c>
      <c r="E15" s="180" t="s">
        <v>251</v>
      </c>
      <c r="F15" s="184" t="s">
        <v>497</v>
      </c>
      <c r="G15" s="182"/>
      <c r="H15" s="182"/>
      <c r="I15" s="182"/>
      <c r="J15" s="183"/>
      <c r="K15" s="9"/>
    </row>
    <row r="16" spans="1:11" ht="24" hidden="1" customHeight="1" x14ac:dyDescent="0.2">
      <c r="B16" s="175" t="s">
        <v>249</v>
      </c>
      <c r="C16" s="175" t="s">
        <v>248</v>
      </c>
      <c r="D16" s="175"/>
      <c r="E16" s="176" t="s">
        <v>247</v>
      </c>
      <c r="F16" s="177"/>
      <c r="G16" s="178"/>
      <c r="H16" s="178"/>
      <c r="I16" s="178"/>
      <c r="J16" s="22">
        <f>J17</f>
        <v>0</v>
      </c>
      <c r="K16" s="22"/>
    </row>
    <row r="17" spans="2:11" ht="49.15" hidden="1" customHeight="1" x14ac:dyDescent="0.2">
      <c r="B17" s="185" t="s">
        <v>246</v>
      </c>
      <c r="C17" s="185" t="s">
        <v>245</v>
      </c>
      <c r="D17" s="185" t="s">
        <v>244</v>
      </c>
      <c r="E17" s="180" t="s">
        <v>243</v>
      </c>
      <c r="F17" s="186" t="s">
        <v>495</v>
      </c>
      <c r="G17" s="185"/>
      <c r="H17" s="185"/>
      <c r="I17" s="185"/>
      <c r="J17" s="187"/>
      <c r="K17" s="187"/>
    </row>
    <row r="18" spans="2:11" ht="27.75" customHeight="1" x14ac:dyDescent="0.2">
      <c r="B18" s="175" t="s">
        <v>234</v>
      </c>
      <c r="C18" s="175" t="s">
        <v>498</v>
      </c>
      <c r="D18" s="175"/>
      <c r="E18" s="176" t="s">
        <v>50</v>
      </c>
      <c r="F18" s="177"/>
      <c r="G18" s="178"/>
      <c r="H18" s="178"/>
      <c r="I18" s="178"/>
      <c r="J18" s="22">
        <f>J19+J23+J21</f>
        <v>600000</v>
      </c>
      <c r="K18" s="22"/>
    </row>
    <row r="19" spans="2:11" ht="28.5" hidden="1" customHeight="1" x14ac:dyDescent="0.2">
      <c r="B19" s="175" t="s">
        <v>233</v>
      </c>
      <c r="C19" s="175">
        <v>7100</v>
      </c>
      <c r="D19" s="175"/>
      <c r="E19" s="176" t="s">
        <v>232</v>
      </c>
      <c r="F19" s="177"/>
      <c r="G19" s="178"/>
      <c r="H19" s="178"/>
      <c r="I19" s="178"/>
      <c r="J19" s="22">
        <f>J20</f>
        <v>0</v>
      </c>
      <c r="K19" s="22"/>
    </row>
    <row r="20" spans="2:11" ht="26.45" hidden="1" customHeight="1" x14ac:dyDescent="0.2">
      <c r="B20" s="179" t="s">
        <v>230</v>
      </c>
      <c r="C20" s="179" t="s">
        <v>229</v>
      </c>
      <c r="D20" s="179" t="s">
        <v>228</v>
      </c>
      <c r="E20" s="188" t="s">
        <v>227</v>
      </c>
      <c r="F20" s="181" t="s">
        <v>495</v>
      </c>
      <c r="G20" s="182"/>
      <c r="H20" s="182"/>
      <c r="I20" s="182"/>
      <c r="J20" s="183"/>
      <c r="K20" s="9"/>
    </row>
    <row r="21" spans="2:11" ht="32.25" customHeight="1" x14ac:dyDescent="0.2">
      <c r="B21" s="175" t="s">
        <v>226</v>
      </c>
      <c r="C21" s="175" t="s">
        <v>225</v>
      </c>
      <c r="D21" s="175"/>
      <c r="E21" s="176" t="s">
        <v>613</v>
      </c>
      <c r="F21" s="177"/>
      <c r="G21" s="178"/>
      <c r="H21" s="178"/>
      <c r="I21" s="178"/>
      <c r="J21" s="22">
        <f>J22</f>
        <v>600000</v>
      </c>
      <c r="K21" s="22"/>
    </row>
    <row r="22" spans="2:11" ht="95.25" customHeight="1" x14ac:dyDescent="0.2">
      <c r="B22" s="179" t="s">
        <v>224</v>
      </c>
      <c r="C22" s="179" t="s">
        <v>223</v>
      </c>
      <c r="D22" s="179" t="s">
        <v>35</v>
      </c>
      <c r="E22" s="188" t="s">
        <v>614</v>
      </c>
      <c r="F22" s="492" t="s">
        <v>811</v>
      </c>
      <c r="G22" s="491" t="s">
        <v>812</v>
      </c>
      <c r="H22" s="183">
        <v>1500000</v>
      </c>
      <c r="I22" s="271">
        <v>27</v>
      </c>
      <c r="J22" s="183">
        <v>600000</v>
      </c>
      <c r="K22" s="271">
        <v>67</v>
      </c>
    </row>
    <row r="23" spans="2:11" ht="31.15" hidden="1" customHeight="1" x14ac:dyDescent="0.2">
      <c r="B23" s="175" t="s">
        <v>220</v>
      </c>
      <c r="C23" s="175" t="s">
        <v>219</v>
      </c>
      <c r="D23" s="175"/>
      <c r="E23" s="176" t="s">
        <v>286</v>
      </c>
      <c r="F23" s="177"/>
      <c r="G23" s="178"/>
      <c r="H23" s="178"/>
      <c r="I23" s="178"/>
      <c r="J23" s="22">
        <f>J24</f>
        <v>0</v>
      </c>
      <c r="K23" s="22"/>
    </row>
    <row r="24" spans="2:11" ht="37.9" hidden="1" customHeight="1" x14ac:dyDescent="0.2">
      <c r="B24" s="179" t="s">
        <v>211</v>
      </c>
      <c r="C24" s="179" t="s">
        <v>210</v>
      </c>
      <c r="D24" s="179" t="s">
        <v>209</v>
      </c>
      <c r="E24" s="191" t="s">
        <v>208</v>
      </c>
      <c r="F24" s="181" t="s">
        <v>495</v>
      </c>
      <c r="G24" s="182"/>
      <c r="H24" s="182"/>
      <c r="I24" s="182"/>
      <c r="J24" s="183"/>
      <c r="K24" s="9"/>
    </row>
    <row r="25" spans="2:11" ht="33.75" customHeight="1" x14ac:dyDescent="0.2">
      <c r="B25" s="169" t="s">
        <v>207</v>
      </c>
      <c r="C25" s="169"/>
      <c r="D25" s="169"/>
      <c r="E25" s="170" t="s">
        <v>205</v>
      </c>
      <c r="F25" s="171"/>
      <c r="G25" s="172"/>
      <c r="H25" s="172"/>
      <c r="I25" s="172"/>
      <c r="J25" s="6">
        <f>J26</f>
        <v>2000000</v>
      </c>
      <c r="K25" s="6"/>
    </row>
    <row r="26" spans="2:11" ht="33.75" customHeight="1" x14ac:dyDescent="0.2">
      <c r="B26" s="169" t="s">
        <v>206</v>
      </c>
      <c r="C26" s="169"/>
      <c r="D26" s="169"/>
      <c r="E26" s="170" t="s">
        <v>205</v>
      </c>
      <c r="F26" s="171"/>
      <c r="G26" s="174"/>
      <c r="H26" s="174"/>
      <c r="I26" s="174"/>
      <c r="J26" s="6">
        <f>J27</f>
        <v>2000000</v>
      </c>
      <c r="K26" s="6"/>
    </row>
    <row r="27" spans="2:11" ht="27" customHeight="1" x14ac:dyDescent="0.2">
      <c r="B27" s="175" t="s">
        <v>670</v>
      </c>
      <c r="C27" s="175" t="s">
        <v>498</v>
      </c>
      <c r="D27" s="175"/>
      <c r="E27" s="176" t="s">
        <v>50</v>
      </c>
      <c r="F27" s="177"/>
      <c r="G27" s="178"/>
      <c r="H27" s="178"/>
      <c r="I27" s="178"/>
      <c r="J27" s="22">
        <f>J29+J31+J36+J34+J32+J33+J37+J40+J38+J39+J30+J35</f>
        <v>2000000</v>
      </c>
      <c r="K27" s="22"/>
    </row>
    <row r="28" spans="2:11" ht="32.25" customHeight="1" x14ac:dyDescent="0.2">
      <c r="B28" s="175" t="s">
        <v>884</v>
      </c>
      <c r="C28" s="175" t="s">
        <v>225</v>
      </c>
      <c r="D28" s="175"/>
      <c r="E28" s="176" t="s">
        <v>613</v>
      </c>
      <c r="F28" s="177"/>
      <c r="G28" s="178"/>
      <c r="H28" s="178"/>
      <c r="I28" s="178"/>
      <c r="J28" s="22">
        <f>J29+J30+J31+J32</f>
        <v>2000000</v>
      </c>
      <c r="K28" s="22"/>
    </row>
    <row r="29" spans="2:11" ht="80.25" customHeight="1" x14ac:dyDescent="0.2">
      <c r="B29" s="179" t="s">
        <v>885</v>
      </c>
      <c r="C29" s="185">
        <v>7321</v>
      </c>
      <c r="D29" s="179" t="s">
        <v>35</v>
      </c>
      <c r="E29" s="180" t="s">
        <v>48</v>
      </c>
      <c r="F29" s="536" t="s">
        <v>887</v>
      </c>
      <c r="G29" s="537" t="s">
        <v>878</v>
      </c>
      <c r="H29" s="9">
        <v>1499000</v>
      </c>
      <c r="I29" s="9">
        <v>0</v>
      </c>
      <c r="J29" s="183">
        <v>800000</v>
      </c>
      <c r="K29" s="9">
        <v>53</v>
      </c>
    </row>
    <row r="30" spans="2:11" ht="95.25" customHeight="1" x14ac:dyDescent="0.2">
      <c r="B30" s="179" t="s">
        <v>885</v>
      </c>
      <c r="C30" s="185">
        <v>7321</v>
      </c>
      <c r="D30" s="179" t="s">
        <v>35</v>
      </c>
      <c r="E30" s="180" t="s">
        <v>48</v>
      </c>
      <c r="F30" s="536" t="s">
        <v>888</v>
      </c>
      <c r="G30" s="537" t="s">
        <v>878</v>
      </c>
      <c r="H30" s="9">
        <v>1499339</v>
      </c>
      <c r="I30" s="9">
        <v>0</v>
      </c>
      <c r="J30" s="183">
        <v>600000</v>
      </c>
      <c r="K30" s="9">
        <v>40</v>
      </c>
    </row>
    <row r="31" spans="2:11" ht="81" customHeight="1" x14ac:dyDescent="0.2">
      <c r="B31" s="179" t="s">
        <v>885</v>
      </c>
      <c r="C31" s="185">
        <v>7321</v>
      </c>
      <c r="D31" s="179" t="s">
        <v>35</v>
      </c>
      <c r="E31" s="180" t="s">
        <v>48</v>
      </c>
      <c r="F31" s="536" t="s">
        <v>886</v>
      </c>
      <c r="G31" s="537" t="s">
        <v>890</v>
      </c>
      <c r="H31" s="9">
        <v>1499046</v>
      </c>
      <c r="I31" s="9">
        <v>40</v>
      </c>
      <c r="J31" s="183">
        <v>250000</v>
      </c>
      <c r="K31" s="9">
        <v>57</v>
      </c>
    </row>
    <row r="32" spans="2:11" ht="63.75" customHeight="1" x14ac:dyDescent="0.2">
      <c r="B32" s="179" t="s">
        <v>885</v>
      </c>
      <c r="C32" s="185">
        <v>7321</v>
      </c>
      <c r="D32" s="179" t="s">
        <v>35</v>
      </c>
      <c r="E32" s="180" t="s">
        <v>48</v>
      </c>
      <c r="F32" s="536" t="s">
        <v>889</v>
      </c>
      <c r="G32" s="537" t="s">
        <v>653</v>
      </c>
      <c r="H32" s="9">
        <v>1015197</v>
      </c>
      <c r="I32" s="9">
        <v>65</v>
      </c>
      <c r="J32" s="183">
        <v>350000</v>
      </c>
      <c r="K32" s="9">
        <v>100</v>
      </c>
    </row>
    <row r="33" spans="2:11" ht="29.25" hidden="1" customHeight="1" x14ac:dyDescent="0.2">
      <c r="B33" s="179" t="s">
        <v>885</v>
      </c>
      <c r="C33" s="185">
        <v>7321</v>
      </c>
      <c r="D33" s="179" t="s">
        <v>35</v>
      </c>
      <c r="E33" s="180" t="s">
        <v>48</v>
      </c>
      <c r="F33" s="184"/>
      <c r="G33" s="192"/>
      <c r="H33" s="192"/>
      <c r="I33" s="192"/>
      <c r="J33" s="183"/>
      <c r="K33" s="9"/>
    </row>
    <row r="34" spans="2:11" ht="29.25" hidden="1" customHeight="1" x14ac:dyDescent="0.2">
      <c r="B34" s="179" t="s">
        <v>885</v>
      </c>
      <c r="C34" s="185">
        <v>7321</v>
      </c>
      <c r="D34" s="179" t="s">
        <v>35</v>
      </c>
      <c r="E34" s="180" t="s">
        <v>48</v>
      </c>
      <c r="F34" s="180"/>
      <c r="G34" s="192"/>
      <c r="H34" s="192"/>
      <c r="I34" s="192"/>
      <c r="J34" s="192"/>
      <c r="K34" s="9"/>
    </row>
    <row r="35" spans="2:11" ht="57" hidden="1" customHeight="1" x14ac:dyDescent="0.2">
      <c r="B35" s="179" t="s">
        <v>885</v>
      </c>
      <c r="C35" s="185">
        <v>7321</v>
      </c>
      <c r="D35" s="179" t="s">
        <v>35</v>
      </c>
      <c r="E35" s="180" t="s">
        <v>48</v>
      </c>
      <c r="F35" s="184"/>
      <c r="G35" s="192"/>
      <c r="H35" s="192"/>
      <c r="I35" s="192"/>
      <c r="J35" s="183"/>
      <c r="K35" s="9"/>
    </row>
    <row r="36" spans="2:11" ht="51.75" hidden="1" customHeight="1" x14ac:dyDescent="0.2">
      <c r="B36" s="179" t="s">
        <v>885</v>
      </c>
      <c r="C36" s="185">
        <v>7321</v>
      </c>
      <c r="D36" s="179" t="s">
        <v>35</v>
      </c>
      <c r="E36" s="180" t="s">
        <v>48</v>
      </c>
      <c r="F36" s="184"/>
      <c r="G36" s="192"/>
      <c r="H36" s="192"/>
      <c r="I36" s="192"/>
      <c r="J36" s="183"/>
      <c r="K36" s="9"/>
    </row>
    <row r="37" spans="2:11" ht="34.5" hidden="1" customHeight="1" x14ac:dyDescent="0.2">
      <c r="B37" s="179" t="s">
        <v>885</v>
      </c>
      <c r="C37" s="185">
        <v>7321</v>
      </c>
      <c r="D37" s="179" t="s">
        <v>35</v>
      </c>
      <c r="E37" s="180" t="s">
        <v>48</v>
      </c>
      <c r="F37" s="181"/>
      <c r="G37" s="192"/>
      <c r="H37" s="192"/>
      <c r="I37" s="192"/>
      <c r="J37" s="9"/>
      <c r="K37" s="9"/>
    </row>
    <row r="38" spans="2:11" ht="26.25" hidden="1" customHeight="1" x14ac:dyDescent="0.2">
      <c r="B38" s="179" t="s">
        <v>885</v>
      </c>
      <c r="C38" s="185">
        <v>7321</v>
      </c>
      <c r="D38" s="179" t="s">
        <v>35</v>
      </c>
      <c r="E38" s="180" t="s">
        <v>48</v>
      </c>
      <c r="F38" s="184"/>
      <c r="G38" s="192"/>
      <c r="H38" s="192"/>
      <c r="I38" s="192"/>
      <c r="J38" s="9"/>
      <c r="K38" s="9"/>
    </row>
    <row r="39" spans="2:11" ht="31.5" hidden="1" customHeight="1" x14ac:dyDescent="0.2">
      <c r="B39" s="179" t="s">
        <v>885</v>
      </c>
      <c r="C39" s="185">
        <v>7321</v>
      </c>
      <c r="D39" s="179" t="s">
        <v>35</v>
      </c>
      <c r="E39" s="180" t="s">
        <v>48</v>
      </c>
      <c r="F39" s="184"/>
      <c r="G39" s="192"/>
      <c r="H39" s="192"/>
      <c r="I39" s="192"/>
      <c r="J39" s="9"/>
      <c r="K39" s="9"/>
    </row>
    <row r="40" spans="2:11" ht="26.25" hidden="1" customHeight="1" x14ac:dyDescent="0.2">
      <c r="B40" s="179" t="s">
        <v>885</v>
      </c>
      <c r="C40" s="185">
        <v>7321</v>
      </c>
      <c r="D40" s="179" t="s">
        <v>35</v>
      </c>
      <c r="E40" s="180" t="s">
        <v>48</v>
      </c>
      <c r="F40" s="181"/>
      <c r="G40" s="192"/>
      <c r="H40" s="192"/>
      <c r="I40" s="192"/>
      <c r="J40" s="9"/>
      <c r="K40" s="9"/>
    </row>
    <row r="41" spans="2:11" ht="30" hidden="1" customHeight="1" x14ac:dyDescent="0.2">
      <c r="B41" s="179" t="s">
        <v>885</v>
      </c>
      <c r="C41" s="185">
        <v>7321</v>
      </c>
      <c r="D41" s="179" t="s">
        <v>35</v>
      </c>
      <c r="E41" s="180" t="s">
        <v>48</v>
      </c>
      <c r="F41" s="181"/>
      <c r="G41" s="192"/>
      <c r="H41" s="192"/>
      <c r="I41" s="192"/>
      <c r="J41" s="9"/>
      <c r="K41" s="9"/>
    </row>
    <row r="42" spans="2:11" ht="49.5" hidden="1" customHeight="1" x14ac:dyDescent="0.2">
      <c r="B42" s="169" t="s">
        <v>179</v>
      </c>
      <c r="C42" s="169"/>
      <c r="D42" s="169"/>
      <c r="E42" s="170" t="s">
        <v>177</v>
      </c>
      <c r="F42" s="171"/>
      <c r="G42" s="172"/>
      <c r="H42" s="172"/>
      <c r="I42" s="172"/>
      <c r="J42" s="6">
        <f>J43</f>
        <v>0</v>
      </c>
      <c r="K42" s="6"/>
    </row>
    <row r="43" spans="2:11" ht="42.75" hidden="1" customHeight="1" x14ac:dyDescent="0.2">
      <c r="B43" s="169" t="s">
        <v>178</v>
      </c>
      <c r="C43" s="169"/>
      <c r="D43" s="169"/>
      <c r="E43" s="170" t="s">
        <v>177</v>
      </c>
      <c r="F43" s="171"/>
      <c r="G43" s="174"/>
      <c r="H43" s="174"/>
      <c r="I43" s="174"/>
      <c r="J43" s="6">
        <f>J46+J44+J52</f>
        <v>0</v>
      </c>
      <c r="K43" s="6"/>
    </row>
    <row r="44" spans="2:11" ht="33" hidden="1" customHeight="1" x14ac:dyDescent="0.2">
      <c r="B44" s="175" t="s">
        <v>303</v>
      </c>
      <c r="C44" s="175" t="s">
        <v>266</v>
      </c>
      <c r="D44" s="175"/>
      <c r="E44" s="176" t="s">
        <v>265</v>
      </c>
      <c r="F44" s="177"/>
      <c r="G44" s="178"/>
      <c r="H44" s="178"/>
      <c r="I44" s="178"/>
      <c r="J44" s="22">
        <f>J45</f>
        <v>0</v>
      </c>
      <c r="K44" s="22"/>
    </row>
    <row r="45" spans="2:11" ht="61.5" hidden="1" customHeight="1" x14ac:dyDescent="0.2">
      <c r="B45" s="179" t="s">
        <v>304</v>
      </c>
      <c r="C45" s="179" t="s">
        <v>262</v>
      </c>
      <c r="D45" s="179" t="s">
        <v>176</v>
      </c>
      <c r="E45" s="180" t="s">
        <v>261</v>
      </c>
      <c r="F45" s="181" t="s">
        <v>495</v>
      </c>
      <c r="G45" s="182"/>
      <c r="H45" s="182"/>
      <c r="I45" s="182"/>
      <c r="J45" s="9"/>
      <c r="K45" s="9"/>
    </row>
    <row r="46" spans="2:11" ht="31.9" hidden="1" customHeight="1" x14ac:dyDescent="0.2">
      <c r="B46" s="175" t="s">
        <v>172</v>
      </c>
      <c r="C46" s="175" t="s">
        <v>238</v>
      </c>
      <c r="D46" s="175"/>
      <c r="E46" s="176" t="s">
        <v>88</v>
      </c>
      <c r="F46" s="177"/>
      <c r="G46" s="178"/>
      <c r="H46" s="178"/>
      <c r="I46" s="178"/>
      <c r="J46" s="22">
        <f>J49+J47+J48+J50</f>
        <v>0</v>
      </c>
      <c r="K46" s="22"/>
    </row>
    <row r="47" spans="2:11" ht="65.25" hidden="1" customHeight="1" x14ac:dyDescent="0.2">
      <c r="B47" s="179" t="s">
        <v>359</v>
      </c>
      <c r="C47" s="179" t="s">
        <v>148</v>
      </c>
      <c r="D47" s="179" t="s">
        <v>147</v>
      </c>
      <c r="E47" s="180" t="s">
        <v>146</v>
      </c>
      <c r="F47" s="181" t="s">
        <v>495</v>
      </c>
      <c r="G47" s="192"/>
      <c r="H47" s="192"/>
      <c r="I47" s="192"/>
      <c r="J47" s="9"/>
      <c r="K47" s="9"/>
    </row>
    <row r="48" spans="2:11" ht="34.5" hidden="1" customHeight="1" x14ac:dyDescent="0.2">
      <c r="B48" s="179" t="s">
        <v>361</v>
      </c>
      <c r="C48" s="179" t="s">
        <v>145</v>
      </c>
      <c r="D48" s="179" t="s">
        <v>132</v>
      </c>
      <c r="E48" s="180" t="s">
        <v>362</v>
      </c>
      <c r="F48" s="181" t="s">
        <v>495</v>
      </c>
      <c r="G48" s="192"/>
      <c r="H48" s="192"/>
      <c r="I48" s="192"/>
      <c r="J48" s="9"/>
      <c r="K48" s="9"/>
    </row>
    <row r="49" spans="2:11" ht="328.9" hidden="1" customHeight="1" x14ac:dyDescent="0.2">
      <c r="B49" s="179" t="s">
        <v>373</v>
      </c>
      <c r="C49" s="179" t="s">
        <v>374</v>
      </c>
      <c r="D49" s="179" t="s">
        <v>173</v>
      </c>
      <c r="E49" s="180" t="s">
        <v>619</v>
      </c>
      <c r="F49" s="181" t="s">
        <v>632</v>
      </c>
      <c r="G49" s="192"/>
      <c r="H49" s="192"/>
      <c r="I49" s="192"/>
      <c r="J49" s="9"/>
      <c r="K49" s="9"/>
    </row>
    <row r="50" spans="2:11" ht="261" hidden="1" customHeight="1" x14ac:dyDescent="0.2">
      <c r="B50" s="179" t="s">
        <v>620</v>
      </c>
      <c r="C50" s="179" t="s">
        <v>621</v>
      </c>
      <c r="D50" s="179" t="s">
        <v>173</v>
      </c>
      <c r="E50" s="180" t="s">
        <v>631</v>
      </c>
      <c r="F50" s="181" t="s">
        <v>632</v>
      </c>
      <c r="G50" s="192"/>
      <c r="H50" s="192"/>
      <c r="I50" s="192"/>
      <c r="J50" s="9"/>
      <c r="K50" s="9"/>
    </row>
    <row r="51" spans="2:11" ht="24" hidden="1" customHeight="1" x14ac:dyDescent="0.2">
      <c r="B51" s="175" t="s">
        <v>679</v>
      </c>
      <c r="C51" s="175" t="s">
        <v>79</v>
      </c>
      <c r="D51" s="175"/>
      <c r="E51" s="176" t="s">
        <v>55</v>
      </c>
      <c r="F51" s="177"/>
      <c r="G51" s="178"/>
      <c r="H51" s="178"/>
      <c r="I51" s="178"/>
      <c r="J51" s="22">
        <f>J52</f>
        <v>0</v>
      </c>
      <c r="K51" s="22"/>
    </row>
    <row r="52" spans="2:11" ht="105.75" hidden="1" customHeight="1" x14ac:dyDescent="0.2">
      <c r="B52" s="179" t="s">
        <v>680</v>
      </c>
      <c r="C52" s="179" t="s">
        <v>681</v>
      </c>
      <c r="D52" s="179" t="s">
        <v>682</v>
      </c>
      <c r="E52" s="180" t="s">
        <v>683</v>
      </c>
      <c r="F52" s="184" t="s">
        <v>685</v>
      </c>
      <c r="G52" s="192"/>
      <c r="H52" s="192"/>
      <c r="I52" s="192"/>
      <c r="J52" s="9"/>
      <c r="K52" s="9"/>
    </row>
    <row r="53" spans="2:11" ht="30" hidden="1" customHeight="1" x14ac:dyDescent="0.2">
      <c r="B53" s="169" t="s">
        <v>499</v>
      </c>
      <c r="C53" s="169"/>
      <c r="D53" s="169"/>
      <c r="E53" s="170" t="s">
        <v>121</v>
      </c>
      <c r="F53" s="171"/>
      <c r="G53" s="172"/>
      <c r="H53" s="172"/>
      <c r="I53" s="172"/>
      <c r="J53" s="6">
        <f>J54</f>
        <v>0</v>
      </c>
      <c r="K53" s="6"/>
    </row>
    <row r="54" spans="2:11" ht="31.15" hidden="1" customHeight="1" x14ac:dyDescent="0.2">
      <c r="B54" s="169" t="s">
        <v>378</v>
      </c>
      <c r="C54" s="169"/>
      <c r="D54" s="169"/>
      <c r="E54" s="170" t="s">
        <v>121</v>
      </c>
      <c r="F54" s="171"/>
      <c r="G54" s="174"/>
      <c r="H54" s="174"/>
      <c r="I54" s="174"/>
      <c r="J54" s="6">
        <f>J55+J57</f>
        <v>0</v>
      </c>
      <c r="K54" s="6"/>
    </row>
    <row r="55" spans="2:11" ht="24" hidden="1" customHeight="1" x14ac:dyDescent="0.2">
      <c r="B55" s="175" t="s">
        <v>120</v>
      </c>
      <c r="C55" s="175" t="s">
        <v>119</v>
      </c>
      <c r="D55" s="175"/>
      <c r="E55" s="176" t="s">
        <v>118</v>
      </c>
      <c r="F55" s="177"/>
      <c r="G55" s="178"/>
      <c r="H55" s="178"/>
      <c r="I55" s="178"/>
      <c r="J55" s="22">
        <f>J56</f>
        <v>0</v>
      </c>
      <c r="K55" s="22"/>
    </row>
    <row r="56" spans="2:11" ht="65.25" hidden="1" customHeight="1" x14ac:dyDescent="0.2">
      <c r="B56" s="179" t="s">
        <v>117</v>
      </c>
      <c r="C56" s="179" t="s">
        <v>116</v>
      </c>
      <c r="D56" s="179" t="s">
        <v>115</v>
      </c>
      <c r="E56" s="180" t="s">
        <v>114</v>
      </c>
      <c r="F56" s="181" t="s">
        <v>495</v>
      </c>
      <c r="G56" s="192"/>
      <c r="H56" s="192"/>
      <c r="I56" s="192"/>
      <c r="J56" s="9"/>
      <c r="K56" s="9"/>
    </row>
    <row r="57" spans="2:11" ht="22.5" hidden="1" customHeight="1" x14ac:dyDescent="0.2">
      <c r="B57" s="175" t="s">
        <v>112</v>
      </c>
      <c r="C57" s="175" t="s">
        <v>111</v>
      </c>
      <c r="D57" s="175"/>
      <c r="E57" s="176" t="s">
        <v>110</v>
      </c>
      <c r="F57" s="177"/>
      <c r="G57" s="178"/>
      <c r="H57" s="178"/>
      <c r="I57" s="178"/>
      <c r="J57" s="22">
        <f>J58+J60</f>
        <v>0</v>
      </c>
      <c r="K57" s="22"/>
    </row>
    <row r="58" spans="2:11" ht="36.75" hidden="1" customHeight="1" x14ac:dyDescent="0.2">
      <c r="B58" s="179" t="s">
        <v>383</v>
      </c>
      <c r="C58" s="179" t="s">
        <v>384</v>
      </c>
      <c r="D58" s="179" t="s">
        <v>385</v>
      </c>
      <c r="E58" s="180" t="s">
        <v>386</v>
      </c>
      <c r="F58" s="184" t="s">
        <v>612</v>
      </c>
      <c r="G58" s="192"/>
      <c r="H58" s="192"/>
      <c r="I58" s="192"/>
      <c r="J58" s="9"/>
      <c r="K58" s="9"/>
    </row>
    <row r="59" spans="2:11" ht="24" hidden="1" customHeight="1" x14ac:dyDescent="0.2">
      <c r="B59" s="179" t="s">
        <v>388</v>
      </c>
      <c r="C59" s="179" t="s">
        <v>389</v>
      </c>
      <c r="D59" s="179" t="s">
        <v>385</v>
      </c>
      <c r="E59" s="180" t="s">
        <v>390</v>
      </c>
      <c r="F59" s="181" t="s">
        <v>495</v>
      </c>
      <c r="G59" s="192"/>
      <c r="H59" s="192"/>
      <c r="I59" s="192"/>
      <c r="J59" s="192"/>
      <c r="K59" s="9"/>
    </row>
    <row r="60" spans="2:11" ht="50.25" hidden="1" customHeight="1" x14ac:dyDescent="0.2">
      <c r="B60" s="179" t="s">
        <v>392</v>
      </c>
      <c r="C60" s="179" t="s">
        <v>393</v>
      </c>
      <c r="D60" s="179" t="s">
        <v>394</v>
      </c>
      <c r="E60" s="180" t="s">
        <v>395</v>
      </c>
      <c r="F60" s="181" t="s">
        <v>495</v>
      </c>
      <c r="G60" s="192"/>
      <c r="H60" s="192"/>
      <c r="I60" s="192"/>
      <c r="J60" s="9"/>
      <c r="K60" s="9"/>
    </row>
    <row r="61" spans="2:11" ht="28.5" hidden="1" x14ac:dyDescent="0.2">
      <c r="B61" s="189" t="s">
        <v>500</v>
      </c>
      <c r="C61" s="189" t="s">
        <v>501</v>
      </c>
      <c r="D61" s="189" t="s">
        <v>107</v>
      </c>
      <c r="E61" s="193" t="s">
        <v>502</v>
      </c>
      <c r="F61" s="181"/>
      <c r="G61" s="192"/>
      <c r="H61" s="192"/>
      <c r="I61" s="192"/>
      <c r="J61" s="192"/>
      <c r="K61" s="9"/>
    </row>
    <row r="62" spans="2:11" ht="30.6" hidden="1" customHeight="1" x14ac:dyDescent="0.2">
      <c r="B62" s="169">
        <v>1100000</v>
      </c>
      <c r="C62" s="169"/>
      <c r="D62" s="169"/>
      <c r="E62" s="170" t="s">
        <v>104</v>
      </c>
      <c r="F62" s="171"/>
      <c r="G62" s="172"/>
      <c r="H62" s="172"/>
      <c r="I62" s="172"/>
      <c r="J62" s="6">
        <f>J63</f>
        <v>0</v>
      </c>
      <c r="K62" s="6"/>
    </row>
    <row r="63" spans="2:11" ht="31.9" hidden="1" customHeight="1" x14ac:dyDescent="0.2">
      <c r="B63" s="169" t="s">
        <v>105</v>
      </c>
      <c r="C63" s="169"/>
      <c r="D63" s="169"/>
      <c r="E63" s="170" t="s">
        <v>104</v>
      </c>
      <c r="F63" s="171"/>
      <c r="G63" s="174"/>
      <c r="H63" s="174"/>
      <c r="I63" s="174"/>
      <c r="J63" s="6">
        <f>J66+J64</f>
        <v>0</v>
      </c>
      <c r="K63" s="6"/>
    </row>
    <row r="64" spans="2:11" ht="31.9" hidden="1" customHeight="1" x14ac:dyDescent="0.2">
      <c r="B64" s="175" t="s">
        <v>103</v>
      </c>
      <c r="C64" s="175" t="s">
        <v>238</v>
      </c>
      <c r="D64" s="175"/>
      <c r="E64" s="176" t="s">
        <v>88</v>
      </c>
      <c r="F64" s="177"/>
      <c r="G64" s="178"/>
      <c r="H64" s="178"/>
      <c r="I64" s="178"/>
      <c r="J64" s="22">
        <f>J65</f>
        <v>0</v>
      </c>
      <c r="K64" s="22"/>
    </row>
    <row r="65" spans="2:11" ht="32.25" hidden="1" customHeight="1" x14ac:dyDescent="0.2">
      <c r="B65" s="185">
        <v>1113133</v>
      </c>
      <c r="C65" s="185">
        <v>3133</v>
      </c>
      <c r="D65" s="185">
        <v>1040</v>
      </c>
      <c r="E65" s="180" t="s">
        <v>135</v>
      </c>
      <c r="F65" s="180" t="s">
        <v>495</v>
      </c>
      <c r="G65" s="180"/>
      <c r="H65" s="180"/>
      <c r="I65" s="180"/>
      <c r="J65" s="194"/>
      <c r="K65" s="195"/>
    </row>
    <row r="66" spans="2:11" ht="22.9" hidden="1" customHeight="1" x14ac:dyDescent="0.2">
      <c r="B66" s="175" t="s">
        <v>503</v>
      </c>
      <c r="C66" s="175">
        <v>5000</v>
      </c>
      <c r="D66" s="175"/>
      <c r="E66" s="176" t="s">
        <v>100</v>
      </c>
      <c r="F66" s="177"/>
      <c r="G66" s="178"/>
      <c r="H66" s="178"/>
      <c r="I66" s="178"/>
      <c r="J66" s="22">
        <f>J67</f>
        <v>0</v>
      </c>
      <c r="K66" s="22"/>
    </row>
    <row r="67" spans="2:11" ht="26.25" hidden="1" customHeight="1" x14ac:dyDescent="0.2">
      <c r="B67" s="185" t="s">
        <v>404</v>
      </c>
      <c r="C67" s="185" t="s">
        <v>405</v>
      </c>
      <c r="D67" s="185" t="s">
        <v>94</v>
      </c>
      <c r="E67" s="180" t="s">
        <v>406</v>
      </c>
      <c r="F67" s="180" t="s">
        <v>495</v>
      </c>
      <c r="G67" s="180"/>
      <c r="H67" s="180"/>
      <c r="I67" s="180"/>
      <c r="J67" s="194"/>
      <c r="K67" s="195"/>
    </row>
    <row r="68" spans="2:11" ht="44.25" customHeight="1" x14ac:dyDescent="0.2">
      <c r="B68" s="169">
        <v>1200000</v>
      </c>
      <c r="C68" s="169"/>
      <c r="D68" s="169"/>
      <c r="E68" s="170" t="s">
        <v>90</v>
      </c>
      <c r="F68" s="171"/>
      <c r="G68" s="172"/>
      <c r="H68" s="172"/>
      <c r="I68" s="172"/>
      <c r="J68" s="6">
        <f>J69</f>
        <v>1300000</v>
      </c>
      <c r="K68" s="6"/>
    </row>
    <row r="69" spans="2:11" ht="44.25" customHeight="1" x14ac:dyDescent="0.2">
      <c r="B69" s="169">
        <v>1210000</v>
      </c>
      <c r="C69" s="169"/>
      <c r="D69" s="169"/>
      <c r="E69" s="170" t="s">
        <v>90</v>
      </c>
      <c r="F69" s="171"/>
      <c r="G69" s="172"/>
      <c r="H69" s="172"/>
      <c r="I69" s="172"/>
      <c r="J69" s="6">
        <f>J72+J77+J91+J70</f>
        <v>1300000</v>
      </c>
      <c r="K69" s="6"/>
    </row>
    <row r="70" spans="2:11" ht="24.75" hidden="1" customHeight="1" x14ac:dyDescent="0.2">
      <c r="B70" s="175" t="s">
        <v>416</v>
      </c>
      <c r="C70" s="175" t="s">
        <v>266</v>
      </c>
      <c r="D70" s="175"/>
      <c r="E70" s="176" t="s">
        <v>265</v>
      </c>
      <c r="F70" s="177"/>
      <c r="G70" s="178"/>
      <c r="H70" s="178"/>
      <c r="I70" s="178"/>
      <c r="J70" s="22">
        <f>J71</f>
        <v>0</v>
      </c>
      <c r="K70" s="22"/>
    </row>
    <row r="71" spans="2:11" ht="61.5" hidden="1" customHeight="1" x14ac:dyDescent="0.2">
      <c r="B71" s="179" t="s">
        <v>417</v>
      </c>
      <c r="C71" s="179" t="s">
        <v>262</v>
      </c>
      <c r="D71" s="179" t="s">
        <v>176</v>
      </c>
      <c r="E71" s="180" t="s">
        <v>261</v>
      </c>
      <c r="F71" s="181" t="s">
        <v>495</v>
      </c>
      <c r="G71" s="192"/>
      <c r="H71" s="192"/>
      <c r="I71" s="192"/>
      <c r="J71" s="192"/>
      <c r="K71" s="9"/>
    </row>
    <row r="72" spans="2:11" ht="25.5" hidden="1" customHeight="1" x14ac:dyDescent="0.2">
      <c r="B72" s="175" t="s">
        <v>80</v>
      </c>
      <c r="C72" s="175" t="s">
        <v>79</v>
      </c>
      <c r="D72" s="175"/>
      <c r="E72" s="176" t="s">
        <v>55</v>
      </c>
      <c r="F72" s="177"/>
      <c r="G72" s="178"/>
      <c r="H72" s="178"/>
      <c r="I72" s="178"/>
      <c r="J72" s="22">
        <f>J73+J74+J76+J75</f>
        <v>0</v>
      </c>
      <c r="K72" s="22"/>
    </row>
    <row r="73" spans="2:11" ht="32.25" hidden="1" customHeight="1" x14ac:dyDescent="0.2">
      <c r="B73" s="179" t="s">
        <v>76</v>
      </c>
      <c r="C73" s="179" t="s">
        <v>75</v>
      </c>
      <c r="D73" s="179" t="s">
        <v>52</v>
      </c>
      <c r="E73" s="180" t="s">
        <v>74</v>
      </c>
      <c r="F73" s="180" t="s">
        <v>495</v>
      </c>
      <c r="G73" s="180"/>
      <c r="H73" s="180"/>
      <c r="I73" s="180"/>
      <c r="J73" s="194"/>
      <c r="K73" s="195"/>
    </row>
    <row r="74" spans="2:11" ht="33.75" hidden="1" customHeight="1" x14ac:dyDescent="0.2">
      <c r="B74" s="185">
        <v>1216030</v>
      </c>
      <c r="C74" s="185">
        <v>6030</v>
      </c>
      <c r="D74" s="179" t="s">
        <v>52</v>
      </c>
      <c r="E74" s="180" t="s">
        <v>53</v>
      </c>
      <c r="F74" s="181" t="s">
        <v>495</v>
      </c>
      <c r="G74" s="192"/>
      <c r="H74" s="192"/>
      <c r="I74" s="192"/>
      <c r="J74" s="9"/>
      <c r="K74" s="9"/>
    </row>
    <row r="75" spans="2:11" ht="33.75" hidden="1" customHeight="1" x14ac:dyDescent="0.2">
      <c r="B75" s="185">
        <v>1216030</v>
      </c>
      <c r="C75" s="185">
        <v>6030</v>
      </c>
      <c r="D75" s="179" t="s">
        <v>52</v>
      </c>
      <c r="E75" s="180" t="s">
        <v>53</v>
      </c>
      <c r="F75" s="184" t="s">
        <v>612</v>
      </c>
      <c r="G75" s="192"/>
      <c r="H75" s="192"/>
      <c r="I75" s="192"/>
      <c r="J75" s="9"/>
      <c r="K75" s="9"/>
    </row>
    <row r="76" spans="2:11" ht="32.25" hidden="1" customHeight="1" x14ac:dyDescent="0.2">
      <c r="B76" s="185">
        <v>1216090</v>
      </c>
      <c r="C76" s="185">
        <v>6090</v>
      </c>
      <c r="D76" s="179" t="s">
        <v>67</v>
      </c>
      <c r="E76" s="180" t="s">
        <v>64</v>
      </c>
      <c r="F76" s="181" t="s">
        <v>495</v>
      </c>
      <c r="G76" s="192"/>
      <c r="H76" s="192"/>
      <c r="I76" s="192"/>
      <c r="J76" s="194"/>
      <c r="K76" s="9"/>
    </row>
    <row r="77" spans="2:11" ht="27.75" customHeight="1" x14ac:dyDescent="0.2">
      <c r="B77" s="175">
        <v>1217000</v>
      </c>
      <c r="C77" s="175">
        <v>7000</v>
      </c>
      <c r="D77" s="175"/>
      <c r="E77" s="176" t="s">
        <v>50</v>
      </c>
      <c r="F77" s="177"/>
      <c r="G77" s="178"/>
      <c r="H77" s="178"/>
      <c r="I77" s="178"/>
      <c r="J77" s="22">
        <f>J78+J88</f>
        <v>1300000</v>
      </c>
      <c r="K77" s="22"/>
    </row>
    <row r="78" spans="2:11" ht="32.25" customHeight="1" x14ac:dyDescent="0.2">
      <c r="B78" s="175">
        <v>1217300</v>
      </c>
      <c r="C78" s="175">
        <v>7300</v>
      </c>
      <c r="D78" s="175"/>
      <c r="E78" s="176" t="s">
        <v>49</v>
      </c>
      <c r="F78" s="177"/>
      <c r="G78" s="178"/>
      <c r="H78" s="178"/>
      <c r="I78" s="178"/>
      <c r="J78" s="22">
        <f>J79+J81+J82+J83+J84+J80+J85+J86+J87</f>
        <v>1300000</v>
      </c>
      <c r="K78" s="22"/>
    </row>
    <row r="79" spans="2:11" ht="46.9" hidden="1" customHeight="1" x14ac:dyDescent="0.2">
      <c r="B79" s="185">
        <v>1217330</v>
      </c>
      <c r="C79" s="185">
        <v>7330</v>
      </c>
      <c r="D79" s="179" t="s">
        <v>35</v>
      </c>
      <c r="E79" s="180" t="s">
        <v>582</v>
      </c>
      <c r="F79" s="198" t="s">
        <v>504</v>
      </c>
      <c r="G79" s="199" t="s">
        <v>505</v>
      </c>
      <c r="H79" s="9">
        <v>105000</v>
      </c>
      <c r="I79" s="9"/>
      <c r="J79" s="9"/>
      <c r="K79" s="9">
        <v>100</v>
      </c>
    </row>
    <row r="80" spans="2:11" ht="53.25" hidden="1" customHeight="1" x14ac:dyDescent="0.2">
      <c r="B80" s="185">
        <v>1217330</v>
      </c>
      <c r="C80" s="185">
        <v>7330</v>
      </c>
      <c r="D80" s="179" t="s">
        <v>35</v>
      </c>
      <c r="E80" s="180" t="s">
        <v>582</v>
      </c>
      <c r="F80" s="198" t="s">
        <v>584</v>
      </c>
      <c r="G80" s="199" t="s">
        <v>505</v>
      </c>
      <c r="H80" s="271">
        <v>80000</v>
      </c>
      <c r="I80" s="271"/>
      <c r="J80" s="9"/>
      <c r="K80" s="271">
        <v>100</v>
      </c>
    </row>
    <row r="81" spans="2:11" ht="76.5" hidden="1" customHeight="1" x14ac:dyDescent="0.2">
      <c r="B81" s="185">
        <v>1217330</v>
      </c>
      <c r="C81" s="185">
        <v>7330</v>
      </c>
      <c r="D81" s="179" t="s">
        <v>35</v>
      </c>
      <c r="E81" s="180" t="s">
        <v>582</v>
      </c>
      <c r="F81" s="198" t="s">
        <v>585</v>
      </c>
      <c r="G81" s="202">
        <v>2019</v>
      </c>
      <c r="H81" s="271">
        <v>25000</v>
      </c>
      <c r="I81" s="271"/>
      <c r="J81" s="9"/>
      <c r="K81" s="271">
        <v>100</v>
      </c>
    </row>
    <row r="82" spans="2:11" ht="141.75" hidden="1" customHeight="1" x14ac:dyDescent="0.2">
      <c r="B82" s="185">
        <v>1217330</v>
      </c>
      <c r="C82" s="185">
        <v>7330</v>
      </c>
      <c r="D82" s="179" t="s">
        <v>35</v>
      </c>
      <c r="E82" s="180" t="s">
        <v>582</v>
      </c>
      <c r="F82" s="198" t="s">
        <v>506</v>
      </c>
      <c r="G82" s="192"/>
      <c r="H82" s="192"/>
      <c r="I82" s="192"/>
      <c r="J82" s="192"/>
      <c r="K82" s="271"/>
    </row>
    <row r="83" spans="2:11" ht="51" hidden="1" customHeight="1" x14ac:dyDescent="0.2">
      <c r="B83" s="185">
        <v>1217330</v>
      </c>
      <c r="C83" s="185">
        <v>7330</v>
      </c>
      <c r="D83" s="179" t="s">
        <v>35</v>
      </c>
      <c r="E83" s="180" t="s">
        <v>582</v>
      </c>
      <c r="F83" s="198" t="s">
        <v>507</v>
      </c>
      <c r="G83" s="199" t="s">
        <v>505</v>
      </c>
      <c r="H83" s="9">
        <v>3183865</v>
      </c>
      <c r="I83" s="9"/>
      <c r="J83" s="9"/>
      <c r="K83" s="271">
        <v>100</v>
      </c>
    </row>
    <row r="84" spans="2:11" ht="78.75" hidden="1" customHeight="1" x14ac:dyDescent="0.2">
      <c r="B84" s="185">
        <v>1217330</v>
      </c>
      <c r="C84" s="185">
        <v>7330</v>
      </c>
      <c r="D84" s="179" t="s">
        <v>35</v>
      </c>
      <c r="E84" s="180" t="s">
        <v>582</v>
      </c>
      <c r="F84" s="198" t="s">
        <v>586</v>
      </c>
      <c r="G84" s="199" t="s">
        <v>505</v>
      </c>
      <c r="H84" s="9"/>
      <c r="I84" s="9"/>
      <c r="J84" s="9"/>
      <c r="K84" s="271"/>
    </row>
    <row r="85" spans="2:11" ht="50.25" customHeight="1" x14ac:dyDescent="0.2">
      <c r="B85" s="185">
        <v>1217330</v>
      </c>
      <c r="C85" s="185">
        <v>7330</v>
      </c>
      <c r="D85" s="179" t="s">
        <v>35</v>
      </c>
      <c r="E85" s="180" t="s">
        <v>582</v>
      </c>
      <c r="F85" s="198" t="s">
        <v>804</v>
      </c>
      <c r="G85" s="491" t="s">
        <v>653</v>
      </c>
      <c r="H85" s="271">
        <v>1329090</v>
      </c>
      <c r="I85" s="271">
        <v>3</v>
      </c>
      <c r="J85" s="9">
        <v>1300000</v>
      </c>
      <c r="K85" s="271">
        <v>100</v>
      </c>
    </row>
    <row r="86" spans="2:11" ht="48.75" hidden="1" customHeight="1" x14ac:dyDescent="0.2">
      <c r="B86" s="185">
        <v>1217330</v>
      </c>
      <c r="C86" s="185">
        <v>7330</v>
      </c>
      <c r="D86" s="179" t="s">
        <v>672</v>
      </c>
      <c r="E86" s="180" t="s">
        <v>582</v>
      </c>
      <c r="F86" s="198" t="s">
        <v>674</v>
      </c>
      <c r="G86" s="202">
        <v>2019</v>
      </c>
      <c r="H86" s="9">
        <v>251868</v>
      </c>
      <c r="I86" s="9"/>
      <c r="J86" s="9"/>
      <c r="K86" s="271">
        <v>100</v>
      </c>
    </row>
    <row r="87" spans="2:11" ht="50.25" hidden="1" customHeight="1" x14ac:dyDescent="0.2">
      <c r="B87" s="185">
        <v>1217330</v>
      </c>
      <c r="C87" s="185">
        <v>7330</v>
      </c>
      <c r="D87" s="179" t="s">
        <v>673</v>
      </c>
      <c r="E87" s="180" t="s">
        <v>582</v>
      </c>
      <c r="F87" s="198" t="s">
        <v>675</v>
      </c>
      <c r="G87" s="202">
        <v>2019</v>
      </c>
      <c r="H87" s="271">
        <v>87013</v>
      </c>
      <c r="I87" s="271"/>
      <c r="J87" s="271"/>
      <c r="K87" s="271">
        <v>100</v>
      </c>
    </row>
    <row r="88" spans="2:11" ht="33" hidden="1" customHeight="1" x14ac:dyDescent="0.2">
      <c r="B88" s="175">
        <v>1217600</v>
      </c>
      <c r="C88" s="175">
        <v>7600</v>
      </c>
      <c r="D88" s="175"/>
      <c r="E88" s="176" t="s">
        <v>286</v>
      </c>
      <c r="F88" s="177"/>
      <c r="G88" s="178"/>
      <c r="H88" s="178"/>
      <c r="I88" s="178"/>
      <c r="J88" s="22">
        <f>J90+J89</f>
        <v>0</v>
      </c>
      <c r="K88" s="22"/>
    </row>
    <row r="89" spans="2:11" ht="45.75" hidden="1" customHeight="1" x14ac:dyDescent="0.2">
      <c r="B89" s="185">
        <v>1217670</v>
      </c>
      <c r="C89" s="185">
        <v>7670</v>
      </c>
      <c r="D89" s="179" t="s">
        <v>209</v>
      </c>
      <c r="E89" s="180" t="s">
        <v>422</v>
      </c>
      <c r="F89" s="184" t="s">
        <v>581</v>
      </c>
      <c r="G89" s="192"/>
      <c r="H89" s="192"/>
      <c r="I89" s="192"/>
      <c r="J89" s="9"/>
      <c r="K89" s="9"/>
    </row>
    <row r="90" spans="2:11" ht="36" hidden="1" customHeight="1" x14ac:dyDescent="0.2">
      <c r="B90" s="185">
        <v>1217670</v>
      </c>
      <c r="C90" s="185">
        <v>7670</v>
      </c>
      <c r="D90" s="179" t="s">
        <v>209</v>
      </c>
      <c r="E90" s="180" t="s">
        <v>422</v>
      </c>
      <c r="F90" s="184" t="s">
        <v>508</v>
      </c>
      <c r="G90" s="192"/>
      <c r="H90" s="192"/>
      <c r="I90" s="192"/>
      <c r="J90" s="9"/>
      <c r="K90" s="9"/>
    </row>
    <row r="91" spans="2:11" ht="30.6" hidden="1" customHeight="1" x14ac:dyDescent="0.2">
      <c r="B91" s="175">
        <v>1218000</v>
      </c>
      <c r="C91" s="175">
        <v>8000</v>
      </c>
      <c r="D91" s="175"/>
      <c r="E91" s="176" t="s">
        <v>16</v>
      </c>
      <c r="F91" s="177"/>
      <c r="G91" s="178"/>
      <c r="H91" s="178"/>
      <c r="I91" s="178"/>
      <c r="J91" s="178"/>
      <c r="K91" s="22">
        <f>K92</f>
        <v>0</v>
      </c>
    </row>
    <row r="92" spans="2:11" ht="34.9" hidden="1" customHeight="1" x14ac:dyDescent="0.2">
      <c r="B92" s="175">
        <v>1218300</v>
      </c>
      <c r="C92" s="175">
        <v>8300</v>
      </c>
      <c r="D92" s="175"/>
      <c r="E92" s="176" t="s">
        <v>61</v>
      </c>
      <c r="F92" s="177"/>
      <c r="G92" s="178"/>
      <c r="H92" s="178"/>
      <c r="I92" s="178"/>
      <c r="J92" s="178"/>
      <c r="K92" s="22">
        <f>K93</f>
        <v>0</v>
      </c>
    </row>
    <row r="93" spans="2:11" ht="33" hidden="1" customHeight="1" x14ac:dyDescent="0.2">
      <c r="B93" s="185">
        <v>1218330</v>
      </c>
      <c r="C93" s="185">
        <v>8330</v>
      </c>
      <c r="D93" s="179" t="s">
        <v>59</v>
      </c>
      <c r="E93" s="180" t="s">
        <v>58</v>
      </c>
      <c r="F93" s="181" t="s">
        <v>495</v>
      </c>
      <c r="G93" s="192"/>
      <c r="H93" s="192"/>
      <c r="I93" s="192"/>
      <c r="J93" s="192"/>
      <c r="K93" s="9"/>
    </row>
    <row r="94" spans="2:11" ht="34.9" customHeight="1" x14ac:dyDescent="0.2">
      <c r="B94" s="169">
        <v>1500000</v>
      </c>
      <c r="C94" s="169"/>
      <c r="D94" s="169"/>
      <c r="E94" s="170" t="s">
        <v>56</v>
      </c>
      <c r="F94" s="171"/>
      <c r="G94" s="172"/>
      <c r="H94" s="172"/>
      <c r="I94" s="172"/>
      <c r="J94" s="6">
        <f>J95</f>
        <v>23266000</v>
      </c>
      <c r="K94" s="6"/>
    </row>
    <row r="95" spans="2:11" ht="34.9" customHeight="1" x14ac:dyDescent="0.2">
      <c r="B95" s="169">
        <v>1510000</v>
      </c>
      <c r="C95" s="169"/>
      <c r="D95" s="169"/>
      <c r="E95" s="170" t="s">
        <v>56</v>
      </c>
      <c r="F95" s="171"/>
      <c r="G95" s="172"/>
      <c r="H95" s="172"/>
      <c r="I95" s="172"/>
      <c r="J95" s="6">
        <f>J96+J99</f>
        <v>23266000</v>
      </c>
      <c r="K95" s="6"/>
    </row>
    <row r="96" spans="2:11" ht="24" hidden="1" customHeight="1" x14ac:dyDescent="0.2">
      <c r="B96" s="175">
        <v>1516000</v>
      </c>
      <c r="C96" s="175">
        <v>6000</v>
      </c>
      <c r="D96" s="175"/>
      <c r="E96" s="176" t="s">
        <v>55</v>
      </c>
      <c r="F96" s="177"/>
      <c r="G96" s="178"/>
      <c r="H96" s="178"/>
      <c r="I96" s="178"/>
      <c r="J96" s="22">
        <f>J97+J98</f>
        <v>0</v>
      </c>
      <c r="K96" s="22"/>
    </row>
    <row r="97" spans="2:11" ht="31.15" hidden="1" customHeight="1" x14ac:dyDescent="0.2">
      <c r="B97" s="185">
        <v>1516030</v>
      </c>
      <c r="C97" s="185">
        <v>6030</v>
      </c>
      <c r="D97" s="179" t="s">
        <v>52</v>
      </c>
      <c r="E97" s="180" t="s">
        <v>53</v>
      </c>
      <c r="F97" s="181" t="s">
        <v>495</v>
      </c>
      <c r="G97" s="192"/>
      <c r="H97" s="192"/>
      <c r="I97" s="192"/>
      <c r="J97" s="9"/>
      <c r="K97" s="9"/>
    </row>
    <row r="98" spans="2:11" ht="31.9" hidden="1" customHeight="1" x14ac:dyDescent="0.2">
      <c r="B98" s="185">
        <v>1516040</v>
      </c>
      <c r="C98" s="185">
        <v>6040</v>
      </c>
      <c r="D98" s="179" t="s">
        <v>52</v>
      </c>
      <c r="E98" s="180" t="s">
        <v>509</v>
      </c>
      <c r="F98" s="181" t="s">
        <v>495</v>
      </c>
      <c r="G98" s="192"/>
      <c r="H98" s="192"/>
      <c r="I98" s="192"/>
      <c r="J98" s="9"/>
      <c r="K98" s="9"/>
    </row>
    <row r="99" spans="2:11" ht="28.5" customHeight="1" x14ac:dyDescent="0.2">
      <c r="B99" s="175">
        <v>1517000</v>
      </c>
      <c r="C99" s="175">
        <v>7000</v>
      </c>
      <c r="D99" s="175"/>
      <c r="E99" s="176" t="s">
        <v>50</v>
      </c>
      <c r="F99" s="177"/>
      <c r="G99" s="178"/>
      <c r="H99" s="178"/>
      <c r="I99" s="178"/>
      <c r="J99" s="22">
        <f>J100+J137</f>
        <v>23266000</v>
      </c>
      <c r="K99" s="22"/>
    </row>
    <row r="100" spans="2:11" ht="32.25" customHeight="1" x14ac:dyDescent="0.2">
      <c r="B100" s="175">
        <v>1517300</v>
      </c>
      <c r="C100" s="175">
        <v>7300</v>
      </c>
      <c r="D100" s="175"/>
      <c r="E100" s="176" t="s">
        <v>49</v>
      </c>
      <c r="F100" s="177"/>
      <c r="G100" s="178"/>
      <c r="H100" s="178"/>
      <c r="I100" s="178"/>
      <c r="J100" s="22">
        <f>J104+J107+J108+J112+J113+J114+J121+J123+J124+J129+J102+J118+J119+J130+J126+J134+J105+J106+J135+J136+J133+J103+J132+J131+J101+J115+J116</f>
        <v>23266000</v>
      </c>
      <c r="K100" s="22"/>
    </row>
    <row r="101" spans="2:11" ht="64.5" customHeight="1" x14ac:dyDescent="0.2">
      <c r="B101" s="179">
        <v>1517321</v>
      </c>
      <c r="C101" s="179">
        <v>7321</v>
      </c>
      <c r="D101" s="179" t="s">
        <v>35</v>
      </c>
      <c r="E101" s="180" t="s">
        <v>48</v>
      </c>
      <c r="F101" s="32" t="s">
        <v>805</v>
      </c>
      <c r="G101" s="529">
        <v>2020</v>
      </c>
      <c r="H101" s="9">
        <v>330000</v>
      </c>
      <c r="I101" s="271">
        <v>0</v>
      </c>
      <c r="J101" s="9">
        <v>45540</v>
      </c>
      <c r="K101" s="271">
        <v>100</v>
      </c>
    </row>
    <row r="102" spans="2:11" ht="128.25" customHeight="1" x14ac:dyDescent="0.2">
      <c r="B102" s="179">
        <v>1517321</v>
      </c>
      <c r="C102" s="179">
        <v>7321</v>
      </c>
      <c r="D102" s="179" t="s">
        <v>35</v>
      </c>
      <c r="E102" s="180" t="s">
        <v>48</v>
      </c>
      <c r="F102" s="32" t="s">
        <v>655</v>
      </c>
      <c r="G102" s="491" t="s">
        <v>653</v>
      </c>
      <c r="H102" s="271">
        <v>27278769</v>
      </c>
      <c r="I102" s="271">
        <v>1.2</v>
      </c>
      <c r="J102" s="9">
        <v>8472160</v>
      </c>
      <c r="K102" s="271">
        <v>100</v>
      </c>
    </row>
    <row r="103" spans="2:11" ht="136.5" customHeight="1" x14ac:dyDescent="0.2">
      <c r="B103" s="179">
        <v>1517321</v>
      </c>
      <c r="C103" s="179">
        <v>7321</v>
      </c>
      <c r="D103" s="179" t="s">
        <v>35</v>
      </c>
      <c r="E103" s="180" t="s">
        <v>48</v>
      </c>
      <c r="F103" s="32" t="s">
        <v>654</v>
      </c>
      <c r="G103" s="491" t="s">
        <v>653</v>
      </c>
      <c r="H103" s="271">
        <v>26283470</v>
      </c>
      <c r="I103" s="271">
        <v>1.4</v>
      </c>
      <c r="J103" s="9">
        <v>5348300</v>
      </c>
      <c r="K103" s="271">
        <v>100</v>
      </c>
    </row>
    <row r="104" spans="2:11" ht="93.75" customHeight="1" x14ac:dyDescent="0.2">
      <c r="B104" s="179">
        <v>1517321</v>
      </c>
      <c r="C104" s="179">
        <v>7321</v>
      </c>
      <c r="D104" s="179" t="s">
        <v>35</v>
      </c>
      <c r="E104" s="180" t="s">
        <v>48</v>
      </c>
      <c r="F104" s="32" t="s">
        <v>510</v>
      </c>
      <c r="G104" s="491" t="s">
        <v>653</v>
      </c>
      <c r="H104" s="271">
        <v>18525276</v>
      </c>
      <c r="I104" s="271">
        <v>1.6</v>
      </c>
      <c r="J104" s="9">
        <v>4000000</v>
      </c>
      <c r="K104" s="271">
        <v>100</v>
      </c>
    </row>
    <row r="105" spans="2:11" ht="51.6" hidden="1" customHeight="1" x14ac:dyDescent="0.2">
      <c r="B105" s="179">
        <v>1517321</v>
      </c>
      <c r="C105" s="179">
        <v>7321</v>
      </c>
      <c r="D105" s="179" t="s">
        <v>35</v>
      </c>
      <c r="E105" s="180" t="s">
        <v>48</v>
      </c>
      <c r="F105" s="372"/>
      <c r="G105" s="490"/>
      <c r="H105" s="373"/>
      <c r="I105" s="373"/>
      <c r="J105" s="271"/>
      <c r="K105" s="373"/>
    </row>
    <row r="106" spans="2:11" ht="153.75" hidden="1" customHeight="1" x14ac:dyDescent="0.2">
      <c r="B106" s="179">
        <v>1517321</v>
      </c>
      <c r="C106" s="179">
        <v>7321</v>
      </c>
      <c r="D106" s="179" t="s">
        <v>35</v>
      </c>
      <c r="E106" s="180" t="s">
        <v>48</v>
      </c>
      <c r="F106" s="372"/>
      <c r="G106" s="490"/>
      <c r="H106" s="373"/>
      <c r="I106" s="373"/>
      <c r="J106" s="271"/>
      <c r="K106" s="373"/>
    </row>
    <row r="107" spans="2:11" ht="75.599999999999994" hidden="1" customHeight="1" x14ac:dyDescent="0.2">
      <c r="B107" s="179" t="s">
        <v>47</v>
      </c>
      <c r="C107" s="179" t="s">
        <v>46</v>
      </c>
      <c r="D107" s="179" t="s">
        <v>35</v>
      </c>
      <c r="E107" s="180" t="s">
        <v>511</v>
      </c>
      <c r="F107" s="32" t="s">
        <v>512</v>
      </c>
      <c r="G107" s="490" t="s">
        <v>505</v>
      </c>
      <c r="H107" s="373">
        <v>1413395</v>
      </c>
      <c r="I107" s="373"/>
      <c r="J107" s="9"/>
      <c r="K107" s="373">
        <v>100</v>
      </c>
    </row>
    <row r="108" spans="2:11" ht="75" hidden="1" x14ac:dyDescent="0.2">
      <c r="B108" s="179" t="s">
        <v>47</v>
      </c>
      <c r="C108" s="179" t="s">
        <v>46</v>
      </c>
      <c r="D108" s="179" t="s">
        <v>35</v>
      </c>
      <c r="E108" s="180" t="s">
        <v>511</v>
      </c>
      <c r="F108" s="32" t="s">
        <v>513</v>
      </c>
      <c r="G108" s="493" t="s">
        <v>514</v>
      </c>
      <c r="H108" s="373">
        <v>1499422</v>
      </c>
      <c r="I108" s="373"/>
      <c r="J108" s="9"/>
      <c r="K108" s="373">
        <v>100</v>
      </c>
    </row>
    <row r="109" spans="2:11" ht="75" hidden="1" x14ac:dyDescent="0.2">
      <c r="B109" s="179" t="s">
        <v>47</v>
      </c>
      <c r="C109" s="179" t="s">
        <v>46</v>
      </c>
      <c r="D109" s="179" t="s">
        <v>35</v>
      </c>
      <c r="E109" s="180" t="s">
        <v>511</v>
      </c>
      <c r="F109" s="32" t="s">
        <v>515</v>
      </c>
      <c r="G109" s="486"/>
      <c r="H109" s="486"/>
      <c r="I109" s="486"/>
      <c r="J109" s="201"/>
      <c r="K109" s="373"/>
    </row>
    <row r="110" spans="2:11" ht="45.6" hidden="1" customHeight="1" x14ac:dyDescent="0.2">
      <c r="B110" s="189">
        <v>1517324</v>
      </c>
      <c r="C110" s="179">
        <v>7324</v>
      </c>
      <c r="D110" s="179" t="s">
        <v>35</v>
      </c>
      <c r="E110" s="180" t="s">
        <v>43</v>
      </c>
      <c r="F110" s="32" t="s">
        <v>516</v>
      </c>
      <c r="G110" s="486"/>
      <c r="H110" s="486"/>
      <c r="I110" s="486"/>
      <c r="J110" s="201"/>
      <c r="K110" s="373"/>
    </row>
    <row r="111" spans="2:11" ht="45.6" hidden="1" customHeight="1" x14ac:dyDescent="0.2">
      <c r="B111" s="189" t="s">
        <v>42</v>
      </c>
      <c r="C111" s="179" t="s">
        <v>41</v>
      </c>
      <c r="D111" s="179" t="s">
        <v>35</v>
      </c>
      <c r="E111" s="180" t="s">
        <v>40</v>
      </c>
      <c r="F111" s="32" t="s">
        <v>517</v>
      </c>
      <c r="G111" s="486"/>
      <c r="H111" s="486"/>
      <c r="I111" s="486"/>
      <c r="J111" s="201"/>
      <c r="K111" s="373"/>
    </row>
    <row r="112" spans="2:11" ht="75.75" customHeight="1" x14ac:dyDescent="0.2">
      <c r="B112" s="179" t="s">
        <v>42</v>
      </c>
      <c r="C112" s="179" t="s">
        <v>41</v>
      </c>
      <c r="D112" s="179" t="s">
        <v>35</v>
      </c>
      <c r="E112" s="180" t="s">
        <v>40</v>
      </c>
      <c r="F112" s="32" t="s">
        <v>806</v>
      </c>
      <c r="G112" s="529" t="s">
        <v>878</v>
      </c>
      <c r="H112" s="271">
        <v>6910000</v>
      </c>
      <c r="I112" s="271">
        <v>0</v>
      </c>
      <c r="J112" s="9">
        <v>2000000</v>
      </c>
      <c r="K112" s="271">
        <v>29</v>
      </c>
    </row>
    <row r="113" spans="2:11" ht="51" hidden="1" customHeight="1" x14ac:dyDescent="0.2">
      <c r="B113" s="179" t="s">
        <v>42</v>
      </c>
      <c r="C113" s="179" t="s">
        <v>41</v>
      </c>
      <c r="D113" s="179" t="s">
        <v>35</v>
      </c>
      <c r="E113" s="180" t="s">
        <v>40</v>
      </c>
      <c r="F113" s="32"/>
      <c r="G113" s="493"/>
      <c r="H113" s="373"/>
      <c r="I113" s="373"/>
      <c r="J113" s="9"/>
      <c r="K113" s="373"/>
    </row>
    <row r="114" spans="2:11" ht="52.5" hidden="1" customHeight="1" x14ac:dyDescent="0.2">
      <c r="B114" s="179" t="s">
        <v>42</v>
      </c>
      <c r="C114" s="179" t="s">
        <v>41</v>
      </c>
      <c r="D114" s="179" t="s">
        <v>209</v>
      </c>
      <c r="E114" s="180" t="s">
        <v>40</v>
      </c>
      <c r="F114" s="32"/>
      <c r="G114" s="493"/>
      <c r="H114" s="373"/>
      <c r="I114" s="373"/>
      <c r="J114" s="9"/>
      <c r="K114" s="373"/>
    </row>
    <row r="115" spans="2:11" ht="45" customHeight="1" x14ac:dyDescent="0.2">
      <c r="B115" s="185">
        <v>1517330</v>
      </c>
      <c r="C115" s="185">
        <v>7330</v>
      </c>
      <c r="D115" s="179" t="s">
        <v>35</v>
      </c>
      <c r="E115" s="180" t="s">
        <v>34</v>
      </c>
      <c r="F115" s="198" t="s">
        <v>808</v>
      </c>
      <c r="G115" s="529">
        <v>2020</v>
      </c>
      <c r="H115" s="271">
        <v>300000</v>
      </c>
      <c r="I115" s="271">
        <v>0</v>
      </c>
      <c r="J115" s="9">
        <v>300000</v>
      </c>
      <c r="K115" s="271">
        <v>100</v>
      </c>
    </row>
    <row r="116" spans="2:11" ht="93.75" customHeight="1" x14ac:dyDescent="0.2">
      <c r="B116" s="185">
        <v>1517330</v>
      </c>
      <c r="C116" s="185">
        <v>7330</v>
      </c>
      <c r="D116" s="179" t="s">
        <v>35</v>
      </c>
      <c r="E116" s="180" t="s">
        <v>34</v>
      </c>
      <c r="F116" s="198" t="s">
        <v>809</v>
      </c>
      <c r="G116" s="529">
        <v>2020</v>
      </c>
      <c r="H116" s="271">
        <v>100000</v>
      </c>
      <c r="I116" s="271">
        <v>0</v>
      </c>
      <c r="J116" s="9">
        <v>100000</v>
      </c>
      <c r="K116" s="271">
        <v>100</v>
      </c>
    </row>
    <row r="117" spans="2:11" ht="46.15" hidden="1" customHeight="1" x14ac:dyDescent="0.2">
      <c r="B117" s="185">
        <v>1517330</v>
      </c>
      <c r="C117" s="185">
        <v>7330</v>
      </c>
      <c r="D117" s="179" t="s">
        <v>35</v>
      </c>
      <c r="E117" s="180" t="s">
        <v>34</v>
      </c>
      <c r="F117" s="198" t="s">
        <v>519</v>
      </c>
      <c r="G117" s="192"/>
      <c r="H117" s="192"/>
      <c r="I117" s="192"/>
      <c r="J117" s="192"/>
      <c r="K117" s="373"/>
    </row>
    <row r="118" spans="2:11" ht="48.75" hidden="1" customHeight="1" x14ac:dyDescent="0.2">
      <c r="B118" s="185">
        <v>1517330</v>
      </c>
      <c r="C118" s="185">
        <v>7330</v>
      </c>
      <c r="D118" s="179" t="s">
        <v>35</v>
      </c>
      <c r="E118" s="180" t="s">
        <v>583</v>
      </c>
      <c r="F118" s="198" t="s">
        <v>520</v>
      </c>
      <c r="G118" s="202"/>
      <c r="H118" s="9"/>
      <c r="I118" s="9"/>
      <c r="J118" s="9"/>
      <c r="K118" s="373"/>
    </row>
    <row r="119" spans="2:11" ht="77.25" hidden="1" customHeight="1" x14ac:dyDescent="0.2">
      <c r="B119" s="185">
        <v>1517330</v>
      </c>
      <c r="C119" s="185">
        <v>7330</v>
      </c>
      <c r="D119" s="179" t="s">
        <v>35</v>
      </c>
      <c r="E119" s="180" t="s">
        <v>583</v>
      </c>
      <c r="F119" s="198" t="s">
        <v>588</v>
      </c>
      <c r="G119" s="202"/>
      <c r="H119" s="9"/>
      <c r="I119" s="9"/>
      <c r="J119" s="9"/>
      <c r="K119" s="373"/>
    </row>
    <row r="120" spans="2:11" ht="43.9" hidden="1" customHeight="1" x14ac:dyDescent="0.2">
      <c r="B120" s="185">
        <v>1517330</v>
      </c>
      <c r="C120" s="185">
        <v>7330</v>
      </c>
      <c r="D120" s="179" t="s">
        <v>35</v>
      </c>
      <c r="E120" s="180" t="s">
        <v>583</v>
      </c>
      <c r="F120" s="198" t="s">
        <v>521</v>
      </c>
      <c r="G120" s="192"/>
      <c r="H120" s="192"/>
      <c r="I120" s="192"/>
      <c r="J120" s="192"/>
      <c r="K120" s="373"/>
    </row>
    <row r="121" spans="2:11" ht="45" hidden="1" x14ac:dyDescent="0.2">
      <c r="B121" s="185">
        <v>1517330</v>
      </c>
      <c r="C121" s="185">
        <v>7330</v>
      </c>
      <c r="D121" s="179" t="s">
        <v>35</v>
      </c>
      <c r="E121" s="180" t="s">
        <v>583</v>
      </c>
      <c r="F121" s="198" t="s">
        <v>522</v>
      </c>
      <c r="G121" s="202"/>
      <c r="H121" s="9"/>
      <c r="I121" s="9"/>
      <c r="J121" s="9"/>
      <c r="K121" s="373"/>
    </row>
    <row r="122" spans="2:11" ht="75.599999999999994" hidden="1" customHeight="1" x14ac:dyDescent="0.2">
      <c r="B122" s="185">
        <v>1517330</v>
      </c>
      <c r="C122" s="185">
        <v>7330</v>
      </c>
      <c r="D122" s="179" t="s">
        <v>35</v>
      </c>
      <c r="E122" s="180" t="s">
        <v>583</v>
      </c>
      <c r="F122" s="191" t="s">
        <v>37</v>
      </c>
      <c r="G122" s="192"/>
      <c r="H122" s="192"/>
      <c r="I122" s="192"/>
      <c r="J122" s="192"/>
      <c r="K122" s="373"/>
    </row>
    <row r="123" spans="2:11" ht="94.5" customHeight="1" x14ac:dyDescent="0.2">
      <c r="B123" s="185">
        <v>1517330</v>
      </c>
      <c r="C123" s="185">
        <v>7330</v>
      </c>
      <c r="D123" s="179" t="s">
        <v>35</v>
      </c>
      <c r="E123" s="180" t="s">
        <v>583</v>
      </c>
      <c r="F123" s="198" t="s">
        <v>678</v>
      </c>
      <c r="G123" s="491" t="s">
        <v>653</v>
      </c>
      <c r="H123" s="271">
        <v>14401412</v>
      </c>
      <c r="I123" s="271">
        <v>3.6</v>
      </c>
      <c r="J123" s="9">
        <v>3000000</v>
      </c>
      <c r="K123" s="271">
        <v>100</v>
      </c>
    </row>
    <row r="124" spans="2:11" ht="46.5" hidden="1" customHeight="1" x14ac:dyDescent="0.2">
      <c r="B124" s="185">
        <v>1517330</v>
      </c>
      <c r="C124" s="185">
        <v>7330</v>
      </c>
      <c r="D124" s="179" t="s">
        <v>35</v>
      </c>
      <c r="E124" s="180" t="s">
        <v>583</v>
      </c>
      <c r="F124" s="198" t="s">
        <v>523</v>
      </c>
      <c r="G124" s="202"/>
      <c r="H124" s="9"/>
      <c r="I124" s="9"/>
      <c r="J124" s="9"/>
      <c r="K124" s="9"/>
    </row>
    <row r="125" spans="2:11" ht="48" hidden="1" customHeight="1" x14ac:dyDescent="0.2">
      <c r="B125" s="185">
        <v>1517330</v>
      </c>
      <c r="C125" s="185">
        <v>7330</v>
      </c>
      <c r="D125" s="179" t="s">
        <v>35</v>
      </c>
      <c r="E125" s="180" t="s">
        <v>583</v>
      </c>
      <c r="F125" s="198" t="s">
        <v>524</v>
      </c>
      <c r="G125" s="192"/>
      <c r="H125" s="192"/>
      <c r="I125" s="192"/>
      <c r="J125" s="192"/>
      <c r="K125" s="9"/>
    </row>
    <row r="126" spans="2:11" ht="61.5" hidden="1" customHeight="1" x14ac:dyDescent="0.2">
      <c r="B126" s="185">
        <v>1517330</v>
      </c>
      <c r="C126" s="185">
        <v>7330</v>
      </c>
      <c r="D126" s="179" t="s">
        <v>35</v>
      </c>
      <c r="E126" s="180" t="s">
        <v>583</v>
      </c>
      <c r="F126" s="198" t="s">
        <v>611</v>
      </c>
      <c r="G126" s="202"/>
      <c r="H126" s="271"/>
      <c r="I126" s="271"/>
      <c r="J126" s="9"/>
      <c r="K126" s="9"/>
    </row>
    <row r="127" spans="2:11" ht="49.9" hidden="1" customHeight="1" x14ac:dyDescent="0.2">
      <c r="B127" s="185">
        <v>1517330</v>
      </c>
      <c r="C127" s="185">
        <v>7330</v>
      </c>
      <c r="D127" s="179" t="s">
        <v>35</v>
      </c>
      <c r="E127" s="180" t="s">
        <v>583</v>
      </c>
      <c r="F127" s="198" t="s">
        <v>525</v>
      </c>
      <c r="G127" s="192"/>
      <c r="H127" s="192"/>
      <c r="I127" s="192"/>
      <c r="J127" s="192"/>
      <c r="K127" s="9"/>
    </row>
    <row r="128" spans="2:11" ht="60" hidden="1" x14ac:dyDescent="0.2">
      <c r="B128" s="185">
        <v>1517330</v>
      </c>
      <c r="C128" s="185">
        <v>7330</v>
      </c>
      <c r="D128" s="179" t="s">
        <v>35</v>
      </c>
      <c r="E128" s="180" t="s">
        <v>583</v>
      </c>
      <c r="F128" s="198" t="s">
        <v>526</v>
      </c>
      <c r="G128" s="192"/>
      <c r="H128" s="192"/>
      <c r="I128" s="192"/>
      <c r="J128" s="192"/>
      <c r="K128" s="9"/>
    </row>
    <row r="129" spans="2:11" ht="45.75" hidden="1" customHeight="1" x14ac:dyDescent="0.2">
      <c r="B129" s="185">
        <v>1517330</v>
      </c>
      <c r="C129" s="185">
        <v>7330</v>
      </c>
      <c r="D129" s="179" t="s">
        <v>35</v>
      </c>
      <c r="E129" s="180" t="s">
        <v>583</v>
      </c>
      <c r="F129" s="198" t="s">
        <v>527</v>
      </c>
      <c r="G129" s="202">
        <v>2019</v>
      </c>
      <c r="H129" s="9">
        <v>200000</v>
      </c>
      <c r="I129" s="9"/>
      <c r="J129" s="9"/>
      <c r="K129" s="9">
        <v>100</v>
      </c>
    </row>
    <row r="130" spans="2:11" ht="54" hidden="1" customHeight="1" x14ac:dyDescent="0.2">
      <c r="B130" s="185">
        <v>1517330</v>
      </c>
      <c r="C130" s="185">
        <v>7330</v>
      </c>
      <c r="D130" s="179" t="s">
        <v>35</v>
      </c>
      <c r="E130" s="180" t="s">
        <v>583</v>
      </c>
      <c r="F130" s="198" t="s">
        <v>587</v>
      </c>
      <c r="G130" s="202">
        <v>2019</v>
      </c>
      <c r="H130" s="271">
        <v>91974</v>
      </c>
      <c r="I130" s="271"/>
      <c r="J130" s="9"/>
      <c r="K130" s="271">
        <v>100</v>
      </c>
    </row>
    <row r="131" spans="2:11" ht="62.25" hidden="1" customHeight="1" x14ac:dyDescent="0.2">
      <c r="B131" s="185">
        <v>1517330</v>
      </c>
      <c r="C131" s="185">
        <v>7330</v>
      </c>
      <c r="D131" s="179" t="s">
        <v>672</v>
      </c>
      <c r="E131" s="180" t="s">
        <v>583</v>
      </c>
      <c r="F131" s="198" t="s">
        <v>677</v>
      </c>
      <c r="G131" s="202" t="s">
        <v>514</v>
      </c>
      <c r="H131" s="271">
        <v>296000</v>
      </c>
      <c r="I131" s="271"/>
      <c r="J131" s="9"/>
      <c r="K131" s="271">
        <v>100</v>
      </c>
    </row>
    <row r="132" spans="2:11" ht="64.150000000000006" hidden="1" customHeight="1" x14ac:dyDescent="0.2">
      <c r="B132" s="185">
        <v>1517330</v>
      </c>
      <c r="C132" s="185">
        <v>7330</v>
      </c>
      <c r="D132" s="179" t="s">
        <v>35</v>
      </c>
      <c r="E132" s="180" t="s">
        <v>34</v>
      </c>
      <c r="F132" s="372" t="s">
        <v>667</v>
      </c>
      <c r="G132" s="202">
        <v>2019</v>
      </c>
      <c r="H132" s="271">
        <v>50000</v>
      </c>
      <c r="I132" s="271"/>
      <c r="J132" s="9"/>
      <c r="K132" s="9">
        <v>100</v>
      </c>
    </row>
    <row r="133" spans="2:11" ht="64.150000000000006" hidden="1" customHeight="1" x14ac:dyDescent="0.2">
      <c r="B133" s="185">
        <v>1517330</v>
      </c>
      <c r="C133" s="185">
        <v>7330</v>
      </c>
      <c r="D133" s="179" t="s">
        <v>35</v>
      </c>
      <c r="E133" s="180" t="s">
        <v>583</v>
      </c>
      <c r="F133" s="198" t="s">
        <v>651</v>
      </c>
      <c r="G133" s="202" t="s">
        <v>652</v>
      </c>
      <c r="H133" s="9">
        <v>33611337</v>
      </c>
      <c r="I133" s="9"/>
      <c r="J133" s="9"/>
      <c r="K133" s="9">
        <v>100</v>
      </c>
    </row>
    <row r="134" spans="2:11" ht="92.25" hidden="1" customHeight="1" x14ac:dyDescent="0.2">
      <c r="B134" s="179" t="s">
        <v>617</v>
      </c>
      <c r="C134" s="179" t="s">
        <v>618</v>
      </c>
      <c r="D134" s="179" t="s">
        <v>209</v>
      </c>
      <c r="E134" s="180" t="s">
        <v>616</v>
      </c>
      <c r="F134" s="32" t="s">
        <v>615</v>
      </c>
      <c r="G134" s="202" t="s">
        <v>518</v>
      </c>
      <c r="H134" s="9">
        <v>80312778</v>
      </c>
      <c r="I134" s="9"/>
      <c r="J134" s="9"/>
      <c r="K134" s="31">
        <v>57</v>
      </c>
    </row>
    <row r="135" spans="2:11" ht="114.75" hidden="1" customHeight="1" x14ac:dyDescent="0.2">
      <c r="B135" s="179" t="s">
        <v>624</v>
      </c>
      <c r="C135" s="179" t="s">
        <v>625</v>
      </c>
      <c r="D135" s="179" t="s">
        <v>209</v>
      </c>
      <c r="E135" s="180" t="s">
        <v>623</v>
      </c>
      <c r="F135" s="32" t="s">
        <v>626</v>
      </c>
      <c r="G135" s="202" t="s">
        <v>653</v>
      </c>
      <c r="H135" s="9">
        <v>27278769</v>
      </c>
      <c r="I135" s="9"/>
      <c r="J135" s="9"/>
      <c r="K135" s="31">
        <v>21</v>
      </c>
    </row>
    <row r="136" spans="2:11" ht="125.25" hidden="1" customHeight="1" x14ac:dyDescent="0.2">
      <c r="B136" s="179" t="s">
        <v>624</v>
      </c>
      <c r="C136" s="179" t="s">
        <v>625</v>
      </c>
      <c r="D136" s="179" t="s">
        <v>209</v>
      </c>
      <c r="E136" s="180" t="s">
        <v>623</v>
      </c>
      <c r="F136" s="32" t="s">
        <v>659</v>
      </c>
      <c r="G136" s="202" t="s">
        <v>653</v>
      </c>
      <c r="H136" s="9">
        <v>26283470</v>
      </c>
      <c r="I136" s="9"/>
      <c r="J136" s="9"/>
      <c r="K136" s="31">
        <v>18</v>
      </c>
    </row>
    <row r="137" spans="2:11" ht="46.5" hidden="1" customHeight="1" x14ac:dyDescent="0.2">
      <c r="B137" s="175">
        <v>1517400</v>
      </c>
      <c r="C137" s="175">
        <v>7400</v>
      </c>
      <c r="D137" s="175"/>
      <c r="E137" s="176" t="s">
        <v>31</v>
      </c>
      <c r="F137" s="177"/>
      <c r="G137" s="178"/>
      <c r="H137" s="178"/>
      <c r="I137" s="178"/>
      <c r="J137" s="22">
        <f>J138+J139+J141+J142+J145+J140+J144</f>
        <v>0</v>
      </c>
      <c r="K137" s="22"/>
    </row>
    <row r="138" spans="2:11" ht="46.9" hidden="1" customHeight="1" x14ac:dyDescent="0.2">
      <c r="B138" s="179">
        <v>1517461</v>
      </c>
      <c r="C138" s="179">
        <v>7461</v>
      </c>
      <c r="D138" s="179" t="s">
        <v>22</v>
      </c>
      <c r="E138" s="180" t="s">
        <v>21</v>
      </c>
      <c r="F138" s="180" t="s">
        <v>495</v>
      </c>
      <c r="G138" s="200"/>
      <c r="H138" s="200"/>
      <c r="I138" s="200"/>
      <c r="J138" s="9"/>
      <c r="K138" s="203"/>
    </row>
    <row r="139" spans="2:11" ht="64.900000000000006" hidden="1" customHeight="1" x14ac:dyDescent="0.2">
      <c r="B139" s="179">
        <v>1517461</v>
      </c>
      <c r="C139" s="179">
        <v>7461</v>
      </c>
      <c r="D139" s="179" t="s">
        <v>22</v>
      </c>
      <c r="E139" s="180" t="s">
        <v>21</v>
      </c>
      <c r="F139" s="180" t="s">
        <v>528</v>
      </c>
      <c r="G139" s="202">
        <v>2019</v>
      </c>
      <c r="H139" s="271">
        <v>41600</v>
      </c>
      <c r="I139" s="271"/>
      <c r="J139" s="9"/>
      <c r="K139" s="9">
        <v>100</v>
      </c>
    </row>
    <row r="140" spans="2:11" ht="76.5" hidden="1" customHeight="1" x14ac:dyDescent="0.2">
      <c r="B140" s="179">
        <v>1517461</v>
      </c>
      <c r="C140" s="179">
        <v>7461</v>
      </c>
      <c r="D140" s="179" t="s">
        <v>22</v>
      </c>
      <c r="E140" s="180" t="s">
        <v>21</v>
      </c>
      <c r="F140" s="180" t="s">
        <v>661</v>
      </c>
      <c r="G140" s="202">
        <v>2019</v>
      </c>
      <c r="H140" s="9">
        <v>955000</v>
      </c>
      <c r="I140" s="9"/>
      <c r="J140" s="9"/>
      <c r="K140" s="9">
        <v>100</v>
      </c>
    </row>
    <row r="141" spans="2:11" ht="60.6" hidden="1" customHeight="1" x14ac:dyDescent="0.2">
      <c r="B141" s="179" t="s">
        <v>24</v>
      </c>
      <c r="C141" s="179" t="s">
        <v>23</v>
      </c>
      <c r="D141" s="179" t="s">
        <v>22</v>
      </c>
      <c r="E141" s="180" t="s">
        <v>21</v>
      </c>
      <c r="F141" s="180" t="s">
        <v>529</v>
      </c>
      <c r="G141" s="202">
        <v>2019</v>
      </c>
      <c r="H141" s="271">
        <v>555800</v>
      </c>
      <c r="I141" s="271"/>
      <c r="J141" s="9"/>
      <c r="K141" s="9">
        <v>100</v>
      </c>
    </row>
    <row r="142" spans="2:11" ht="63" hidden="1" customHeight="1" x14ac:dyDescent="0.2">
      <c r="B142" s="179">
        <v>1517461</v>
      </c>
      <c r="C142" s="179">
        <v>7461</v>
      </c>
      <c r="D142" s="179" t="s">
        <v>22</v>
      </c>
      <c r="E142" s="180" t="s">
        <v>21</v>
      </c>
      <c r="F142" s="180" t="s">
        <v>530</v>
      </c>
      <c r="G142" s="202">
        <v>2019</v>
      </c>
      <c r="H142" s="373">
        <v>1377808</v>
      </c>
      <c r="I142" s="373"/>
      <c r="J142" s="9"/>
      <c r="K142" s="9">
        <v>100</v>
      </c>
    </row>
    <row r="143" spans="2:11" ht="63" hidden="1" customHeight="1" x14ac:dyDescent="0.2">
      <c r="B143" s="179">
        <v>1517461</v>
      </c>
      <c r="C143" s="179">
        <v>7461</v>
      </c>
      <c r="D143" s="179" t="s">
        <v>22</v>
      </c>
      <c r="E143" s="180" t="s">
        <v>21</v>
      </c>
      <c r="F143" s="180" t="s">
        <v>531</v>
      </c>
      <c r="G143" s="180"/>
      <c r="H143" s="374"/>
      <c r="I143" s="374"/>
      <c r="J143" s="180"/>
      <c r="K143" s="195"/>
    </row>
    <row r="144" spans="2:11" ht="63" hidden="1" customHeight="1" x14ac:dyDescent="0.2">
      <c r="B144" s="179" t="s">
        <v>24</v>
      </c>
      <c r="C144" s="179" t="s">
        <v>23</v>
      </c>
      <c r="D144" s="179" t="s">
        <v>22</v>
      </c>
      <c r="E144" s="180" t="s">
        <v>21</v>
      </c>
      <c r="F144" s="180" t="s">
        <v>660</v>
      </c>
      <c r="G144" s="202">
        <v>2019</v>
      </c>
      <c r="H144" s="271">
        <v>186200</v>
      </c>
      <c r="I144" s="271"/>
      <c r="J144" s="9"/>
      <c r="K144" s="195">
        <v>100</v>
      </c>
    </row>
    <row r="145" spans="2:11" ht="75.75" hidden="1" customHeight="1" x14ac:dyDescent="0.2">
      <c r="B145" s="179" t="s">
        <v>429</v>
      </c>
      <c r="C145" s="179" t="s">
        <v>430</v>
      </c>
      <c r="D145" s="179" t="s">
        <v>22</v>
      </c>
      <c r="E145" s="180" t="s">
        <v>431</v>
      </c>
      <c r="F145" s="180" t="s">
        <v>589</v>
      </c>
      <c r="G145" s="180"/>
      <c r="H145" s="180"/>
      <c r="I145" s="180"/>
      <c r="J145" s="280"/>
      <c r="K145" s="195"/>
    </row>
    <row r="146" spans="2:11" ht="31.9" hidden="1" customHeight="1" x14ac:dyDescent="0.2">
      <c r="B146" s="169">
        <v>3700000</v>
      </c>
      <c r="C146" s="169"/>
      <c r="D146" s="169"/>
      <c r="E146" s="170" t="s">
        <v>17</v>
      </c>
      <c r="F146" s="171"/>
      <c r="G146" s="172"/>
      <c r="H146" s="172"/>
      <c r="I146" s="172"/>
      <c r="J146" s="6">
        <f>J147</f>
        <v>0</v>
      </c>
      <c r="K146" s="6"/>
    </row>
    <row r="147" spans="2:11" ht="33" hidden="1" customHeight="1" x14ac:dyDescent="0.2">
      <c r="B147" s="169">
        <v>3710000</v>
      </c>
      <c r="C147" s="169"/>
      <c r="D147" s="169"/>
      <c r="E147" s="170" t="s">
        <v>17</v>
      </c>
      <c r="F147" s="171"/>
      <c r="G147" s="172"/>
      <c r="H147" s="172"/>
      <c r="I147" s="172"/>
      <c r="J147" s="6">
        <f>J148+J150</f>
        <v>0</v>
      </c>
      <c r="K147" s="6"/>
    </row>
    <row r="148" spans="2:11" ht="34.9" hidden="1" customHeight="1" x14ac:dyDescent="0.2">
      <c r="B148" s="175" t="s">
        <v>434</v>
      </c>
      <c r="C148" s="175" t="s">
        <v>266</v>
      </c>
      <c r="D148" s="175"/>
      <c r="E148" s="176" t="s">
        <v>265</v>
      </c>
      <c r="F148" s="177"/>
      <c r="G148" s="178"/>
      <c r="H148" s="178"/>
      <c r="I148" s="178"/>
      <c r="J148" s="178"/>
      <c r="K148" s="22"/>
    </row>
    <row r="149" spans="2:11" ht="59.25" hidden="1" customHeight="1" x14ac:dyDescent="0.2">
      <c r="B149" s="185">
        <v>3710160</v>
      </c>
      <c r="C149" s="179" t="s">
        <v>262</v>
      </c>
      <c r="D149" s="179" t="s">
        <v>176</v>
      </c>
      <c r="E149" s="180" t="s">
        <v>261</v>
      </c>
      <c r="F149" s="180" t="s">
        <v>495</v>
      </c>
      <c r="G149" s="182"/>
      <c r="H149" s="182"/>
      <c r="I149" s="182"/>
      <c r="J149" s="182"/>
      <c r="K149" s="9"/>
    </row>
    <row r="150" spans="2:11" ht="29.45" hidden="1" customHeight="1" x14ac:dyDescent="0.2">
      <c r="B150" s="175">
        <v>3719000</v>
      </c>
      <c r="C150" s="175">
        <v>9000</v>
      </c>
      <c r="D150" s="175"/>
      <c r="E150" s="176" t="s">
        <v>11</v>
      </c>
      <c r="F150" s="177"/>
      <c r="G150" s="178"/>
      <c r="H150" s="178"/>
      <c r="I150" s="178"/>
      <c r="J150" s="22">
        <f>J151+J155</f>
        <v>0</v>
      </c>
      <c r="K150" s="22"/>
    </row>
    <row r="151" spans="2:11" ht="61.9" hidden="1" customHeight="1" x14ac:dyDescent="0.2">
      <c r="B151" s="189">
        <v>3719700</v>
      </c>
      <c r="C151" s="189">
        <v>9700</v>
      </c>
      <c r="D151" s="189"/>
      <c r="E151" s="193" t="s">
        <v>10</v>
      </c>
      <c r="F151" s="196"/>
      <c r="G151" s="197"/>
      <c r="H151" s="197"/>
      <c r="I151" s="197"/>
      <c r="J151" s="108">
        <f>J153+J154+J152</f>
        <v>0</v>
      </c>
      <c r="K151" s="108"/>
    </row>
    <row r="152" spans="2:11" ht="106.5" hidden="1" customHeight="1" x14ac:dyDescent="0.2">
      <c r="B152" s="179" t="s">
        <v>640</v>
      </c>
      <c r="C152" s="179" t="s">
        <v>647</v>
      </c>
      <c r="D152" s="179" t="s">
        <v>5</v>
      </c>
      <c r="E152" s="180" t="s">
        <v>634</v>
      </c>
      <c r="F152" s="198" t="s">
        <v>648</v>
      </c>
      <c r="G152" s="201"/>
      <c r="H152" s="201"/>
      <c r="I152" s="201"/>
      <c r="J152" s="31"/>
      <c r="K152" s="31"/>
    </row>
    <row r="153" spans="2:11" ht="107.25" hidden="1" customHeight="1" x14ac:dyDescent="0.2">
      <c r="B153" s="185">
        <v>3719770</v>
      </c>
      <c r="C153" s="185">
        <v>9770</v>
      </c>
      <c r="D153" s="179" t="s">
        <v>5</v>
      </c>
      <c r="E153" s="180" t="s">
        <v>7</v>
      </c>
      <c r="F153" s="198" t="s">
        <v>650</v>
      </c>
      <c r="G153" s="192"/>
      <c r="H153" s="192"/>
      <c r="I153" s="192"/>
      <c r="J153" s="31"/>
      <c r="K153" s="9"/>
    </row>
    <row r="154" spans="2:11" ht="90" hidden="1" customHeight="1" x14ac:dyDescent="0.2">
      <c r="B154" s="185">
        <v>3719770</v>
      </c>
      <c r="C154" s="185">
        <v>9770</v>
      </c>
      <c r="D154" s="179" t="s">
        <v>5</v>
      </c>
      <c r="E154" s="180" t="s">
        <v>7</v>
      </c>
      <c r="F154" s="198" t="s">
        <v>649</v>
      </c>
      <c r="G154" s="192"/>
      <c r="H154" s="192"/>
      <c r="I154" s="192"/>
      <c r="J154" s="31"/>
      <c r="K154" s="9"/>
    </row>
    <row r="155" spans="2:11" ht="61.5" hidden="1" customHeight="1" x14ac:dyDescent="0.2">
      <c r="B155" s="189">
        <v>3719800</v>
      </c>
      <c r="C155" s="189">
        <v>9800</v>
      </c>
      <c r="D155" s="189" t="s">
        <v>5</v>
      </c>
      <c r="E155" s="193" t="s">
        <v>4</v>
      </c>
      <c r="F155" s="357" t="s">
        <v>664</v>
      </c>
      <c r="G155" s="197"/>
      <c r="H155" s="197"/>
      <c r="I155" s="197"/>
      <c r="J155" s="190"/>
      <c r="K155" s="108"/>
    </row>
    <row r="156" spans="2:11" ht="31.5" customHeight="1" x14ac:dyDescent="0.2">
      <c r="B156" s="204" t="s">
        <v>440</v>
      </c>
      <c r="C156" s="204" t="s">
        <v>440</v>
      </c>
      <c r="D156" s="205" t="s">
        <v>440</v>
      </c>
      <c r="E156" s="206" t="s">
        <v>3</v>
      </c>
      <c r="F156" s="204" t="s">
        <v>440</v>
      </c>
      <c r="G156" s="204" t="s">
        <v>440</v>
      </c>
      <c r="H156" s="204" t="s">
        <v>440</v>
      </c>
      <c r="I156" s="534" t="s">
        <v>440</v>
      </c>
      <c r="J156" s="314">
        <f>J146+J94+J68+J62+J53+J42+J25+J10</f>
        <v>27166000</v>
      </c>
      <c r="K156" s="535" t="s">
        <v>440</v>
      </c>
    </row>
    <row r="157" spans="2:11" ht="24.75" customHeight="1" x14ac:dyDescent="0.2">
      <c r="B157" s="207"/>
      <c r="C157" s="207"/>
      <c r="D157" s="208"/>
      <c r="E157" s="209"/>
      <c r="F157" s="210"/>
      <c r="G157" s="210"/>
      <c r="H157" s="210"/>
      <c r="I157" s="210"/>
      <c r="J157" s="210"/>
      <c r="K157" s="210"/>
    </row>
    <row r="158" spans="2:11" ht="24.75" customHeight="1" x14ac:dyDescent="0.2">
      <c r="B158" s="604" t="s">
        <v>1</v>
      </c>
      <c r="C158" s="604"/>
      <c r="D158" s="604"/>
      <c r="E158" s="604"/>
      <c r="F158" s="468" t="s">
        <v>741</v>
      </c>
      <c r="G158" s="210"/>
      <c r="H158" s="210"/>
      <c r="I158" s="210"/>
      <c r="J158" s="210"/>
      <c r="K158" s="210"/>
    </row>
    <row r="159" spans="2:11" ht="16.5" hidden="1" customHeight="1" x14ac:dyDescent="0.2">
      <c r="B159" s="207"/>
      <c r="C159" s="207"/>
      <c r="D159" s="208"/>
      <c r="E159" s="209"/>
      <c r="F159" s="210"/>
      <c r="G159" s="210"/>
      <c r="H159" s="210"/>
      <c r="I159" s="210"/>
      <c r="J159" s="210"/>
      <c r="K159" s="210"/>
    </row>
    <row r="160" spans="2:11" ht="16.5" customHeight="1" x14ac:dyDescent="0.2">
      <c r="B160" s="207"/>
      <c r="C160" s="207"/>
      <c r="D160" s="208"/>
      <c r="E160" s="209"/>
      <c r="F160" s="210"/>
      <c r="G160" s="210"/>
      <c r="H160" s="210"/>
      <c r="I160" s="210"/>
      <c r="J160" s="210"/>
      <c r="K160" s="210"/>
    </row>
    <row r="161" spans="2:4" ht="18" customHeight="1" x14ac:dyDescent="0.25">
      <c r="B161" s="469" t="s">
        <v>742</v>
      </c>
      <c r="C161" s="322"/>
      <c r="D161" s="322"/>
    </row>
  </sheetData>
  <mergeCells count="4">
    <mergeCell ref="B5:K5"/>
    <mergeCell ref="B158:E158"/>
    <mergeCell ref="C6:D6"/>
    <mergeCell ref="C7:D7"/>
  </mergeCells>
  <pageMargins left="0.9055118110236221" right="0.11811023622047245" top="0.59055118110236227" bottom="0" header="0.78740157480314965" footer="0"/>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T176"/>
  <sheetViews>
    <sheetView view="pageBreakPreview" topLeftCell="C1" zoomScale="70" zoomScaleNormal="100" zoomScaleSheetLayoutView="70" workbookViewId="0">
      <pane ySplit="9" topLeftCell="A145" activePane="bottomLeft" state="frozen"/>
      <selection activeCell="C1" sqref="C1"/>
      <selection pane="bottomLeft" activeCell="H83" sqref="H83"/>
    </sheetView>
  </sheetViews>
  <sheetFormatPr defaultColWidth="8.42578125" defaultRowHeight="12.75" x14ac:dyDescent="0.2"/>
  <cols>
    <col min="1" max="1" width="3.42578125" style="2" hidden="1" customWidth="1"/>
    <col min="2" max="2" width="9.7109375" style="2" hidden="1" customWidth="1"/>
    <col min="3" max="3" width="15" style="2" customWidth="1"/>
    <col min="4" max="4" width="13.42578125" style="2" customWidth="1"/>
    <col min="5" max="5" width="15.140625" style="2" customWidth="1"/>
    <col min="6" max="6" width="52.140625" style="2" customWidth="1"/>
    <col min="7" max="7" width="42.85546875" style="2" customWidth="1"/>
    <col min="8" max="8" width="27.28515625" style="2" customWidth="1"/>
    <col min="9" max="9" width="16.5703125" style="2" customWidth="1"/>
    <col min="10" max="10" width="15.140625" style="2" customWidth="1"/>
    <col min="11" max="12" width="16.140625" style="2" customWidth="1"/>
    <col min="13" max="13" width="3.85546875" style="1" customWidth="1"/>
    <col min="14" max="16384" width="8.42578125" style="1"/>
  </cols>
  <sheetData>
    <row r="1" spans="1:12" ht="15.75" x14ac:dyDescent="0.2">
      <c r="K1" s="405" t="s">
        <v>777</v>
      </c>
    </row>
    <row r="2" spans="1:12" ht="15.75" x14ac:dyDescent="0.2">
      <c r="K2" s="404" t="s">
        <v>736</v>
      </c>
    </row>
    <row r="3" spans="1:12" ht="15.75" x14ac:dyDescent="0.2">
      <c r="K3" s="404" t="s">
        <v>686</v>
      </c>
    </row>
    <row r="4" spans="1:12" ht="15.75" x14ac:dyDescent="0.2">
      <c r="K4" s="404" t="s">
        <v>898</v>
      </c>
    </row>
    <row r="5" spans="1:12" ht="33.75" customHeight="1" x14ac:dyDescent="0.2">
      <c r="C5" s="677" t="s">
        <v>778</v>
      </c>
      <c r="D5" s="677"/>
      <c r="E5" s="677"/>
      <c r="F5" s="677"/>
      <c r="G5" s="677"/>
      <c r="H5" s="677"/>
      <c r="I5" s="677"/>
      <c r="J5" s="677"/>
      <c r="K5" s="677"/>
      <c r="L5" s="677"/>
    </row>
    <row r="6" spans="1:12" ht="16.5" customHeight="1" x14ac:dyDescent="0.2">
      <c r="C6" s="424"/>
      <c r="D6" s="685">
        <v>16205100000</v>
      </c>
      <c r="E6" s="685"/>
      <c r="F6" s="424"/>
      <c r="G6" s="424"/>
      <c r="H6" s="424"/>
      <c r="I6" s="424"/>
      <c r="J6" s="424"/>
      <c r="K6" s="424"/>
      <c r="L6" s="424"/>
    </row>
    <row r="7" spans="1:12" ht="18.75" x14ac:dyDescent="0.3">
      <c r="C7" s="67"/>
      <c r="D7" s="686" t="s">
        <v>738</v>
      </c>
      <c r="E7" s="686"/>
      <c r="F7" s="66"/>
      <c r="G7" s="65"/>
      <c r="H7" s="65"/>
      <c r="I7" s="65"/>
      <c r="J7" s="65"/>
      <c r="K7" s="64"/>
      <c r="L7" s="407" t="s">
        <v>743</v>
      </c>
    </row>
    <row r="8" spans="1:12" ht="25.5" customHeight="1" x14ac:dyDescent="0.2">
      <c r="A8" s="63"/>
      <c r="B8" s="63"/>
      <c r="C8" s="681" t="s">
        <v>745</v>
      </c>
      <c r="D8" s="681" t="s">
        <v>746</v>
      </c>
      <c r="E8" s="681" t="s">
        <v>277</v>
      </c>
      <c r="F8" s="681" t="s">
        <v>769</v>
      </c>
      <c r="G8" s="674" t="s">
        <v>276</v>
      </c>
      <c r="H8" s="674" t="s">
        <v>779</v>
      </c>
      <c r="I8" s="674" t="s">
        <v>275</v>
      </c>
      <c r="J8" s="681" t="s">
        <v>274</v>
      </c>
      <c r="K8" s="683" t="s">
        <v>273</v>
      </c>
      <c r="L8" s="684"/>
    </row>
    <row r="9" spans="1:12" ht="91.5" customHeight="1" x14ac:dyDescent="0.2">
      <c r="A9" s="63"/>
      <c r="B9" s="63"/>
      <c r="C9" s="682"/>
      <c r="D9" s="682"/>
      <c r="E9" s="682"/>
      <c r="F9" s="682"/>
      <c r="G9" s="675"/>
      <c r="H9" s="675"/>
      <c r="I9" s="675"/>
      <c r="J9" s="682"/>
      <c r="K9" s="483" t="s">
        <v>272</v>
      </c>
      <c r="L9" s="483" t="s">
        <v>271</v>
      </c>
    </row>
    <row r="10" spans="1:12" ht="18" customHeight="1" x14ac:dyDescent="0.2">
      <c r="A10" s="63"/>
      <c r="B10" s="63"/>
      <c r="C10" s="62">
        <v>1</v>
      </c>
      <c r="D10" s="62">
        <v>2</v>
      </c>
      <c r="E10" s="62">
        <v>3</v>
      </c>
      <c r="F10" s="62">
        <v>4</v>
      </c>
      <c r="G10" s="61">
        <v>5</v>
      </c>
      <c r="H10" s="61">
        <v>6</v>
      </c>
      <c r="I10" s="61">
        <v>7</v>
      </c>
      <c r="J10" s="60">
        <v>8</v>
      </c>
      <c r="K10" s="59">
        <v>9</v>
      </c>
      <c r="L10" s="59">
        <v>10</v>
      </c>
    </row>
    <row r="11" spans="1:12" s="57" customFormat="1" ht="28.15" customHeight="1" x14ac:dyDescent="0.25">
      <c r="A11" s="58"/>
      <c r="B11" s="58"/>
      <c r="C11" s="29" t="s">
        <v>270</v>
      </c>
      <c r="D11" s="29"/>
      <c r="E11" s="29"/>
      <c r="F11" s="28" t="s">
        <v>268</v>
      </c>
      <c r="G11" s="47"/>
      <c r="H11" s="47"/>
      <c r="I11" s="6">
        <f t="shared" ref="I11:I43" si="0">J11+K11</f>
        <v>8070800</v>
      </c>
      <c r="J11" s="6">
        <f>J12</f>
        <v>4810800</v>
      </c>
      <c r="K11" s="6">
        <f>K12</f>
        <v>3260000</v>
      </c>
      <c r="L11" s="6">
        <f>L12</f>
        <v>3260000</v>
      </c>
    </row>
    <row r="12" spans="1:12" ht="26.45" customHeight="1" x14ac:dyDescent="0.2">
      <c r="C12" s="29" t="s">
        <v>269</v>
      </c>
      <c r="D12" s="29"/>
      <c r="E12" s="29"/>
      <c r="F12" s="28" t="s">
        <v>268</v>
      </c>
      <c r="G12" s="46"/>
      <c r="H12" s="46"/>
      <c r="I12" s="6">
        <f t="shared" si="0"/>
        <v>8070800</v>
      </c>
      <c r="J12" s="6">
        <f>J13+J28+J25+J32+J41</f>
        <v>4810800</v>
      </c>
      <c r="K12" s="6">
        <f t="shared" ref="K12:L12" si="1">K13+K28+K25+K32+K41</f>
        <v>3260000</v>
      </c>
      <c r="L12" s="6">
        <f t="shared" si="1"/>
        <v>3260000</v>
      </c>
    </row>
    <row r="13" spans="1:12" ht="25.15" customHeight="1" x14ac:dyDescent="0.2">
      <c r="C13" s="25" t="s">
        <v>267</v>
      </c>
      <c r="D13" s="25" t="s">
        <v>266</v>
      </c>
      <c r="E13" s="25"/>
      <c r="F13" s="55" t="s">
        <v>265</v>
      </c>
      <c r="G13" s="56"/>
      <c r="H13" s="56"/>
      <c r="I13" s="22">
        <f t="shared" si="0"/>
        <v>1253100</v>
      </c>
      <c r="J13" s="22">
        <f>J14+J15+J16+J17+J18+J19+J20+J21+J22+J23+J24</f>
        <v>1253100</v>
      </c>
      <c r="K13" s="22">
        <f>K14+K15+K16+K17+K18+K19+K20+K21+K22+K23+K43+K24</f>
        <v>0</v>
      </c>
      <c r="L13" s="22">
        <f>L14+L15+L16+L17+L18+L19+L20+L21+L22+L23+L43+L24</f>
        <v>0</v>
      </c>
    </row>
    <row r="14" spans="1:12" ht="49.5" customHeight="1" x14ac:dyDescent="0.2">
      <c r="B14" s="15" t="s">
        <v>264</v>
      </c>
      <c r="C14" s="19" t="s">
        <v>263</v>
      </c>
      <c r="D14" s="12" t="s">
        <v>262</v>
      </c>
      <c r="E14" s="12" t="s">
        <v>176</v>
      </c>
      <c r="F14" s="11" t="s">
        <v>261</v>
      </c>
      <c r="G14" s="489" t="s">
        <v>781</v>
      </c>
      <c r="H14" s="372" t="s">
        <v>897</v>
      </c>
      <c r="I14" s="9">
        <f t="shared" si="0"/>
        <v>100000</v>
      </c>
      <c r="J14" s="31">
        <v>100000</v>
      </c>
      <c r="K14" s="9">
        <v>0</v>
      </c>
      <c r="L14" s="9">
        <v>0</v>
      </c>
    </row>
    <row r="15" spans="1:12" ht="46.5" customHeight="1" x14ac:dyDescent="0.2">
      <c r="B15" s="15"/>
      <c r="C15" s="19" t="s">
        <v>252</v>
      </c>
      <c r="D15" s="12" t="s">
        <v>5</v>
      </c>
      <c r="E15" s="12" t="s">
        <v>122</v>
      </c>
      <c r="F15" s="11" t="s">
        <v>251</v>
      </c>
      <c r="G15" s="485" t="s">
        <v>782</v>
      </c>
      <c r="H15" s="372" t="s">
        <v>900</v>
      </c>
      <c r="I15" s="9">
        <f t="shared" si="0"/>
        <v>303000</v>
      </c>
      <c r="J15" s="31">
        <v>303000</v>
      </c>
      <c r="K15" s="9">
        <v>0</v>
      </c>
      <c r="L15" s="9">
        <v>0</v>
      </c>
    </row>
    <row r="16" spans="1:12" ht="64.5" customHeight="1" x14ac:dyDescent="0.2">
      <c r="B16" s="15"/>
      <c r="C16" s="19" t="s">
        <v>252</v>
      </c>
      <c r="D16" s="12" t="s">
        <v>5</v>
      </c>
      <c r="E16" s="12" t="s">
        <v>122</v>
      </c>
      <c r="F16" s="11" t="s">
        <v>251</v>
      </c>
      <c r="G16" s="269" t="s">
        <v>37</v>
      </c>
      <c r="H16" s="372" t="s">
        <v>36</v>
      </c>
      <c r="I16" s="9">
        <f t="shared" si="0"/>
        <v>200000</v>
      </c>
      <c r="J16" s="31">
        <v>200000</v>
      </c>
      <c r="K16" s="9">
        <v>0</v>
      </c>
      <c r="L16" s="9">
        <v>0</v>
      </c>
    </row>
    <row r="17" spans="2:12" ht="33" customHeight="1" x14ac:dyDescent="0.2">
      <c r="B17" s="15"/>
      <c r="C17" s="19" t="s">
        <v>252</v>
      </c>
      <c r="D17" s="12" t="s">
        <v>5</v>
      </c>
      <c r="E17" s="12" t="s">
        <v>122</v>
      </c>
      <c r="F17" s="11" t="s">
        <v>251</v>
      </c>
      <c r="G17" s="11" t="s">
        <v>260</v>
      </c>
      <c r="H17" s="32" t="s">
        <v>259</v>
      </c>
      <c r="I17" s="9">
        <f t="shared" si="0"/>
        <v>4100</v>
      </c>
      <c r="J17" s="31">
        <v>4100</v>
      </c>
      <c r="K17" s="9">
        <v>0</v>
      </c>
      <c r="L17" s="9">
        <v>0</v>
      </c>
    </row>
    <row r="18" spans="2:12" ht="64.5" customHeight="1" x14ac:dyDescent="0.2">
      <c r="B18" s="15"/>
      <c r="C18" s="19" t="s">
        <v>252</v>
      </c>
      <c r="D18" s="12" t="s">
        <v>5</v>
      </c>
      <c r="E18" s="12" t="s">
        <v>122</v>
      </c>
      <c r="F18" s="11" t="s">
        <v>251</v>
      </c>
      <c r="G18" s="485" t="s">
        <v>783</v>
      </c>
      <c r="H18" s="372" t="s">
        <v>901</v>
      </c>
      <c r="I18" s="9">
        <f t="shared" si="0"/>
        <v>58000</v>
      </c>
      <c r="J18" s="31">
        <v>58000</v>
      </c>
      <c r="K18" s="9">
        <v>0</v>
      </c>
      <c r="L18" s="9">
        <v>0</v>
      </c>
    </row>
    <row r="19" spans="2:12" ht="58.5" customHeight="1" x14ac:dyDescent="0.2">
      <c r="B19" s="15"/>
      <c r="C19" s="19" t="s">
        <v>252</v>
      </c>
      <c r="D19" s="12" t="s">
        <v>5</v>
      </c>
      <c r="E19" s="12" t="s">
        <v>122</v>
      </c>
      <c r="F19" s="11" t="s">
        <v>251</v>
      </c>
      <c r="G19" s="11" t="s">
        <v>258</v>
      </c>
      <c r="H19" s="32" t="s">
        <v>257</v>
      </c>
      <c r="I19" s="9">
        <f t="shared" si="0"/>
        <v>308000</v>
      </c>
      <c r="J19" s="31">
        <v>308000</v>
      </c>
      <c r="K19" s="9">
        <v>0</v>
      </c>
      <c r="L19" s="9">
        <v>0</v>
      </c>
    </row>
    <row r="20" spans="2:12" ht="48.75" hidden="1" customHeight="1" x14ac:dyDescent="0.2">
      <c r="B20" s="15"/>
      <c r="C20" s="19" t="s">
        <v>252</v>
      </c>
      <c r="D20" s="12" t="s">
        <v>5</v>
      </c>
      <c r="E20" s="12" t="s">
        <v>122</v>
      </c>
      <c r="F20" s="11" t="s">
        <v>251</v>
      </c>
      <c r="G20" s="11" t="s">
        <v>256</v>
      </c>
      <c r="H20" s="32" t="s">
        <v>255</v>
      </c>
      <c r="I20" s="9">
        <f t="shared" si="0"/>
        <v>0</v>
      </c>
      <c r="J20" s="31"/>
      <c r="K20" s="9">
        <v>0</v>
      </c>
      <c r="L20" s="9">
        <v>0</v>
      </c>
    </row>
    <row r="21" spans="2:12" ht="33" hidden="1" customHeight="1" x14ac:dyDescent="0.2">
      <c r="B21" s="15"/>
      <c r="C21" s="19" t="s">
        <v>252</v>
      </c>
      <c r="D21" s="12" t="s">
        <v>5</v>
      </c>
      <c r="E21" s="12" t="s">
        <v>122</v>
      </c>
      <c r="F21" s="11" t="s">
        <v>251</v>
      </c>
      <c r="G21" s="11" t="s">
        <v>254</v>
      </c>
      <c r="H21" s="11"/>
      <c r="I21" s="9">
        <f t="shared" si="0"/>
        <v>0</v>
      </c>
      <c r="J21" s="31"/>
      <c r="K21" s="9">
        <v>0</v>
      </c>
      <c r="L21" s="9"/>
    </row>
    <row r="22" spans="2:12" ht="33" customHeight="1" x14ac:dyDescent="0.2">
      <c r="B22" s="15"/>
      <c r="C22" s="19" t="s">
        <v>252</v>
      </c>
      <c r="D22" s="12" t="s">
        <v>5</v>
      </c>
      <c r="E22" s="12" t="s">
        <v>122</v>
      </c>
      <c r="F22" s="11" t="s">
        <v>251</v>
      </c>
      <c r="G22" s="11" t="s">
        <v>66</v>
      </c>
      <c r="H22" s="32" t="s">
        <v>253</v>
      </c>
      <c r="I22" s="9">
        <f t="shared" si="0"/>
        <v>280000</v>
      </c>
      <c r="J22" s="31">
        <v>280000</v>
      </c>
      <c r="K22" s="9">
        <v>0</v>
      </c>
      <c r="L22" s="9">
        <v>0</v>
      </c>
    </row>
    <row r="23" spans="2:12" ht="46.15" hidden="1" customHeight="1" x14ac:dyDescent="0.2">
      <c r="B23" s="15"/>
      <c r="C23" s="12" t="s">
        <v>252</v>
      </c>
      <c r="D23" s="12" t="s">
        <v>5</v>
      </c>
      <c r="E23" s="12" t="s">
        <v>122</v>
      </c>
      <c r="F23" s="11" t="s">
        <v>251</v>
      </c>
      <c r="G23" s="11" t="s">
        <v>71</v>
      </c>
      <c r="H23" s="11"/>
      <c r="I23" s="9">
        <f t="shared" si="0"/>
        <v>0</v>
      </c>
      <c r="J23" s="9"/>
      <c r="K23" s="9">
        <v>0</v>
      </c>
      <c r="L23" s="9"/>
    </row>
    <row r="24" spans="2:12" ht="46.15" hidden="1" customHeight="1" x14ac:dyDescent="0.2">
      <c r="B24" s="15"/>
      <c r="C24" s="12" t="s">
        <v>252</v>
      </c>
      <c r="D24" s="12" t="s">
        <v>5</v>
      </c>
      <c r="E24" s="12" t="s">
        <v>122</v>
      </c>
      <c r="F24" s="11" t="s">
        <v>251</v>
      </c>
      <c r="G24" s="51" t="s">
        <v>250</v>
      </c>
      <c r="H24" s="51"/>
      <c r="I24" s="9">
        <f t="shared" si="0"/>
        <v>0</v>
      </c>
      <c r="J24" s="9"/>
      <c r="K24" s="9"/>
      <c r="L24" s="9"/>
    </row>
    <row r="25" spans="2:12" ht="25.5" customHeight="1" x14ac:dyDescent="0.2">
      <c r="B25" s="15"/>
      <c r="C25" s="25" t="s">
        <v>249</v>
      </c>
      <c r="D25" s="25" t="s">
        <v>248</v>
      </c>
      <c r="E25" s="25"/>
      <c r="F25" s="55" t="s">
        <v>247</v>
      </c>
      <c r="G25" s="37"/>
      <c r="H25" s="37"/>
      <c r="I25" s="22">
        <f t="shared" si="0"/>
        <v>3906500</v>
      </c>
      <c r="J25" s="22">
        <f>J26+J27</f>
        <v>1306500</v>
      </c>
      <c r="K25" s="22">
        <f t="shared" ref="K25:L25" si="2">K26+K27</f>
        <v>2600000</v>
      </c>
      <c r="L25" s="22">
        <f t="shared" si="2"/>
        <v>2600000</v>
      </c>
    </row>
    <row r="26" spans="2:12" ht="78.75" customHeight="1" x14ac:dyDescent="0.2">
      <c r="B26" s="15"/>
      <c r="C26" s="14" t="s">
        <v>246</v>
      </c>
      <c r="D26" s="13" t="s">
        <v>245</v>
      </c>
      <c r="E26" s="12" t="s">
        <v>244</v>
      </c>
      <c r="F26" s="11" t="s">
        <v>243</v>
      </c>
      <c r="G26" s="484" t="s">
        <v>785</v>
      </c>
      <c r="H26" s="372" t="s">
        <v>902</v>
      </c>
      <c r="I26" s="9">
        <f t="shared" si="0"/>
        <v>3307500</v>
      </c>
      <c r="J26" s="9">
        <v>707500</v>
      </c>
      <c r="K26" s="9">
        <v>2600000</v>
      </c>
      <c r="L26" s="9">
        <v>2600000</v>
      </c>
    </row>
    <row r="27" spans="2:12" ht="38.25" customHeight="1" x14ac:dyDescent="0.2">
      <c r="B27" s="15"/>
      <c r="C27" s="14" t="s">
        <v>246</v>
      </c>
      <c r="D27" s="13" t="s">
        <v>245</v>
      </c>
      <c r="E27" s="12" t="s">
        <v>244</v>
      </c>
      <c r="F27" s="11" t="s">
        <v>243</v>
      </c>
      <c r="G27" s="269" t="s">
        <v>784</v>
      </c>
      <c r="H27" s="372" t="s">
        <v>903</v>
      </c>
      <c r="I27" s="54">
        <f t="shared" si="0"/>
        <v>599000</v>
      </c>
      <c r="J27" s="54">
        <v>599000</v>
      </c>
      <c r="K27" s="44">
        <v>0</v>
      </c>
      <c r="L27" s="44">
        <f>K27</f>
        <v>0</v>
      </c>
    </row>
    <row r="28" spans="2:12" ht="24.6" customHeight="1" x14ac:dyDescent="0.2">
      <c r="B28" s="15"/>
      <c r="C28" s="25" t="s">
        <v>239</v>
      </c>
      <c r="D28" s="25" t="s">
        <v>238</v>
      </c>
      <c r="E28" s="25"/>
      <c r="F28" s="24" t="s">
        <v>88</v>
      </c>
      <c r="G28" s="37"/>
      <c r="H28" s="37"/>
      <c r="I28" s="22">
        <f t="shared" si="0"/>
        <v>117200</v>
      </c>
      <c r="J28" s="22">
        <f>J29+J30+J31</f>
        <v>117200</v>
      </c>
      <c r="K28" s="22">
        <f>K29+K30+K31</f>
        <v>0</v>
      </c>
      <c r="L28" s="22">
        <f>L29+L30+L31</f>
        <v>0</v>
      </c>
    </row>
    <row r="29" spans="2:12" ht="54" customHeight="1" x14ac:dyDescent="0.2">
      <c r="B29" s="15" t="s">
        <v>128</v>
      </c>
      <c r="C29" s="14" t="s">
        <v>237</v>
      </c>
      <c r="D29" s="13" t="s">
        <v>236</v>
      </c>
      <c r="E29" s="12" t="s">
        <v>126</v>
      </c>
      <c r="F29" s="11" t="s">
        <v>125</v>
      </c>
      <c r="G29" s="485" t="s">
        <v>786</v>
      </c>
      <c r="H29" s="372" t="s">
        <v>904</v>
      </c>
      <c r="I29" s="44">
        <f t="shared" si="0"/>
        <v>70000</v>
      </c>
      <c r="J29" s="44">
        <v>70000</v>
      </c>
      <c r="K29" s="44">
        <v>0</v>
      </c>
      <c r="L29" s="44">
        <v>0</v>
      </c>
    </row>
    <row r="30" spans="2:12" ht="63" customHeight="1" x14ac:dyDescent="0.2">
      <c r="B30" s="15" t="s">
        <v>128</v>
      </c>
      <c r="C30" s="14" t="s">
        <v>237</v>
      </c>
      <c r="D30" s="13" t="s">
        <v>236</v>
      </c>
      <c r="E30" s="12" t="s">
        <v>126</v>
      </c>
      <c r="F30" s="11" t="s">
        <v>125</v>
      </c>
      <c r="G30" s="485" t="s">
        <v>787</v>
      </c>
      <c r="H30" s="372" t="s">
        <v>905</v>
      </c>
      <c r="I30" s="44">
        <f t="shared" si="0"/>
        <v>7200</v>
      </c>
      <c r="J30" s="44">
        <v>7200</v>
      </c>
      <c r="K30" s="44">
        <v>0</v>
      </c>
      <c r="L30" s="44">
        <v>0</v>
      </c>
    </row>
    <row r="31" spans="2:12" ht="111" customHeight="1" x14ac:dyDescent="0.2">
      <c r="B31" s="15"/>
      <c r="C31" s="14" t="s">
        <v>237</v>
      </c>
      <c r="D31" s="13" t="s">
        <v>236</v>
      </c>
      <c r="E31" s="12" t="s">
        <v>126</v>
      </c>
      <c r="F31" s="11" t="s">
        <v>125</v>
      </c>
      <c r="G31" s="487" t="s">
        <v>798</v>
      </c>
      <c r="H31" s="372" t="s">
        <v>906</v>
      </c>
      <c r="I31" s="44">
        <f t="shared" si="0"/>
        <v>40000</v>
      </c>
      <c r="J31" s="44">
        <v>40000</v>
      </c>
      <c r="K31" s="44">
        <v>0</v>
      </c>
      <c r="L31" s="44">
        <v>0</v>
      </c>
    </row>
    <row r="32" spans="2:12" ht="25.5" customHeight="1" x14ac:dyDescent="0.2">
      <c r="B32" s="15"/>
      <c r="C32" s="25" t="s">
        <v>234</v>
      </c>
      <c r="D32" s="26">
        <v>7000</v>
      </c>
      <c r="E32" s="25"/>
      <c r="F32" s="24" t="s">
        <v>50</v>
      </c>
      <c r="G32" s="39"/>
      <c r="H32" s="39"/>
      <c r="I32" s="22">
        <f t="shared" si="0"/>
        <v>710000</v>
      </c>
      <c r="J32" s="22">
        <f>J33+J38+J35</f>
        <v>50000</v>
      </c>
      <c r="K32" s="22">
        <f>K33+K38+K35</f>
        <v>660000</v>
      </c>
      <c r="L32" s="22">
        <f>L33+L38+L35</f>
        <v>660000</v>
      </c>
    </row>
    <row r="33" spans="2:12" ht="25.5" customHeight="1" x14ac:dyDescent="0.2">
      <c r="B33" s="15"/>
      <c r="C33" s="25" t="s">
        <v>233</v>
      </c>
      <c r="D33" s="26">
        <v>7100</v>
      </c>
      <c r="E33" s="25"/>
      <c r="F33" s="24" t="s">
        <v>232</v>
      </c>
      <c r="G33" s="39"/>
      <c r="H33" s="39"/>
      <c r="I33" s="22">
        <f t="shared" si="0"/>
        <v>30000</v>
      </c>
      <c r="J33" s="22">
        <f>J34</f>
        <v>0</v>
      </c>
      <c r="K33" s="22">
        <f>K34</f>
        <v>30000</v>
      </c>
      <c r="L33" s="22">
        <f>L34</f>
        <v>30000</v>
      </c>
    </row>
    <row r="34" spans="2:12" ht="33.75" customHeight="1" x14ac:dyDescent="0.2">
      <c r="B34" s="15" t="s">
        <v>231</v>
      </c>
      <c r="C34" s="19" t="s">
        <v>230</v>
      </c>
      <c r="D34" s="12" t="s">
        <v>229</v>
      </c>
      <c r="E34" s="12" t="s">
        <v>228</v>
      </c>
      <c r="F34" s="53" t="s">
        <v>227</v>
      </c>
      <c r="G34" s="485" t="s">
        <v>800</v>
      </c>
      <c r="H34" s="372" t="s">
        <v>907</v>
      </c>
      <c r="I34" s="9">
        <f t="shared" si="0"/>
        <v>30000</v>
      </c>
      <c r="J34" s="9">
        <v>0</v>
      </c>
      <c r="K34" s="9">
        <v>30000</v>
      </c>
      <c r="L34" s="9">
        <v>30000</v>
      </c>
    </row>
    <row r="35" spans="2:12" ht="24.75" customHeight="1" x14ac:dyDescent="0.2">
      <c r="B35" s="15"/>
      <c r="C35" s="25" t="s">
        <v>226</v>
      </c>
      <c r="D35" s="26" t="s">
        <v>225</v>
      </c>
      <c r="E35" s="25"/>
      <c r="F35" s="24" t="s">
        <v>49</v>
      </c>
      <c r="G35" s="39"/>
      <c r="H35" s="39"/>
      <c r="I35" s="22">
        <f t="shared" si="0"/>
        <v>600000</v>
      </c>
      <c r="J35" s="22">
        <f>J36+J37</f>
        <v>0</v>
      </c>
      <c r="K35" s="22">
        <f t="shared" ref="K35:L35" si="3">K36+K37</f>
        <v>600000</v>
      </c>
      <c r="L35" s="22">
        <f t="shared" si="3"/>
        <v>600000</v>
      </c>
    </row>
    <row r="36" spans="2:12" ht="40.5" customHeight="1" x14ac:dyDescent="0.2">
      <c r="B36" s="15"/>
      <c r="C36" s="19" t="s">
        <v>224</v>
      </c>
      <c r="D36" s="12" t="s">
        <v>223</v>
      </c>
      <c r="E36" s="12" t="s">
        <v>35</v>
      </c>
      <c r="F36" s="53" t="s">
        <v>222</v>
      </c>
      <c r="G36" s="11" t="s">
        <v>221</v>
      </c>
      <c r="H36" s="11" t="s">
        <v>62</v>
      </c>
      <c r="I36" s="9">
        <f t="shared" si="0"/>
        <v>600000</v>
      </c>
      <c r="J36" s="31">
        <v>0</v>
      </c>
      <c r="K36" s="9">
        <v>600000</v>
      </c>
      <c r="L36" s="9">
        <v>600000</v>
      </c>
    </row>
    <row r="37" spans="2:12" ht="40.5" hidden="1" customHeight="1" x14ac:dyDescent="0.2">
      <c r="B37" s="15"/>
      <c r="C37" s="19" t="s">
        <v>224</v>
      </c>
      <c r="D37" s="12" t="s">
        <v>223</v>
      </c>
      <c r="E37" s="12" t="s">
        <v>35</v>
      </c>
      <c r="F37" s="53" t="s">
        <v>222</v>
      </c>
      <c r="G37" s="11" t="s">
        <v>666</v>
      </c>
      <c r="H37" s="11" t="s">
        <v>668</v>
      </c>
      <c r="I37" s="9">
        <f t="shared" si="0"/>
        <v>0</v>
      </c>
      <c r="J37" s="31">
        <v>0</v>
      </c>
      <c r="K37" s="9"/>
      <c r="L37" s="9"/>
    </row>
    <row r="38" spans="2:12" ht="28.15" customHeight="1" x14ac:dyDescent="0.2">
      <c r="B38" s="15"/>
      <c r="C38" s="25" t="s">
        <v>220</v>
      </c>
      <c r="D38" s="25" t="s">
        <v>219</v>
      </c>
      <c r="E38" s="25"/>
      <c r="F38" s="52" t="s">
        <v>218</v>
      </c>
      <c r="G38" s="37"/>
      <c r="H38" s="37"/>
      <c r="I38" s="22">
        <f t="shared" si="0"/>
        <v>80000</v>
      </c>
      <c r="J38" s="22">
        <f>J39</f>
        <v>50000</v>
      </c>
      <c r="K38" s="22">
        <f>K40</f>
        <v>30000</v>
      </c>
      <c r="L38" s="22">
        <f>L40</f>
        <v>30000</v>
      </c>
    </row>
    <row r="39" spans="2:12" ht="51.75" customHeight="1" x14ac:dyDescent="0.2">
      <c r="B39" s="15"/>
      <c r="C39" s="19" t="s">
        <v>217</v>
      </c>
      <c r="D39" s="12" t="s">
        <v>216</v>
      </c>
      <c r="E39" s="12" t="s">
        <v>215</v>
      </c>
      <c r="F39" s="10" t="s">
        <v>214</v>
      </c>
      <c r="G39" s="11" t="s">
        <v>213</v>
      </c>
      <c r="H39" s="32" t="s">
        <v>212</v>
      </c>
      <c r="I39" s="9">
        <f t="shared" si="0"/>
        <v>50000</v>
      </c>
      <c r="J39" s="31">
        <v>50000</v>
      </c>
      <c r="K39" s="9">
        <f>K43</f>
        <v>0</v>
      </c>
      <c r="L39" s="9">
        <v>0</v>
      </c>
    </row>
    <row r="40" spans="2:12" ht="36.6" customHeight="1" x14ac:dyDescent="0.2">
      <c r="B40" s="15"/>
      <c r="C40" s="19" t="s">
        <v>211</v>
      </c>
      <c r="D40" s="12" t="s">
        <v>210</v>
      </c>
      <c r="E40" s="12" t="s">
        <v>209</v>
      </c>
      <c r="F40" s="10" t="s">
        <v>208</v>
      </c>
      <c r="G40" s="485" t="s">
        <v>800</v>
      </c>
      <c r="H40" s="372" t="s">
        <v>907</v>
      </c>
      <c r="I40" s="9">
        <f t="shared" si="0"/>
        <v>30000</v>
      </c>
      <c r="J40" s="9">
        <v>0</v>
      </c>
      <c r="K40" s="9">
        <v>30000</v>
      </c>
      <c r="L40" s="9">
        <v>30000</v>
      </c>
    </row>
    <row r="41" spans="2:12" ht="25.5" customHeight="1" x14ac:dyDescent="0.2">
      <c r="B41" s="15"/>
      <c r="C41" s="25" t="s">
        <v>788</v>
      </c>
      <c r="D41" s="25" t="s">
        <v>435</v>
      </c>
      <c r="E41" s="25"/>
      <c r="F41" s="52" t="s">
        <v>16</v>
      </c>
      <c r="G41" s="37"/>
      <c r="H41" s="37"/>
      <c r="I41" s="22">
        <f>J41+K41</f>
        <v>2084000</v>
      </c>
      <c r="J41" s="22">
        <f>J42</f>
        <v>2084000</v>
      </c>
      <c r="K41" s="22">
        <f t="shared" ref="K41:L41" si="4">K42</f>
        <v>0</v>
      </c>
      <c r="L41" s="22">
        <f t="shared" si="4"/>
        <v>0</v>
      </c>
    </row>
    <row r="42" spans="2:12" ht="24.75" customHeight="1" x14ac:dyDescent="0.2">
      <c r="B42" s="15"/>
      <c r="C42" s="25" t="s">
        <v>789</v>
      </c>
      <c r="D42" s="25" t="s">
        <v>794</v>
      </c>
      <c r="E42" s="25"/>
      <c r="F42" s="52" t="s">
        <v>790</v>
      </c>
      <c r="G42" s="37"/>
      <c r="H42" s="37"/>
      <c r="I42" s="22">
        <f>J42+K42</f>
        <v>2084000</v>
      </c>
      <c r="J42" s="22">
        <f>J43</f>
        <v>2084000</v>
      </c>
      <c r="K42" s="22">
        <f t="shared" ref="K42:L42" si="5">K43</f>
        <v>0</v>
      </c>
      <c r="L42" s="22">
        <f t="shared" si="5"/>
        <v>0</v>
      </c>
    </row>
    <row r="43" spans="2:12" ht="48" customHeight="1" x14ac:dyDescent="0.2">
      <c r="B43" s="15"/>
      <c r="C43" s="19" t="s">
        <v>791</v>
      </c>
      <c r="D43" s="12" t="s">
        <v>795</v>
      </c>
      <c r="E43" s="12" t="s">
        <v>792</v>
      </c>
      <c r="F43" s="10" t="s">
        <v>793</v>
      </c>
      <c r="G43" s="11" t="s">
        <v>796</v>
      </c>
      <c r="H43" s="372" t="s">
        <v>908</v>
      </c>
      <c r="I43" s="9">
        <f t="shared" si="0"/>
        <v>2084000</v>
      </c>
      <c r="J43" s="31">
        <v>2084000</v>
      </c>
      <c r="K43" s="9">
        <v>0</v>
      </c>
      <c r="L43" s="9">
        <v>0</v>
      </c>
    </row>
    <row r="44" spans="2:12" ht="28.9" customHeight="1" x14ac:dyDescent="0.2">
      <c r="B44" s="15"/>
      <c r="C44" s="29" t="s">
        <v>207</v>
      </c>
      <c r="D44" s="29"/>
      <c r="E44" s="29"/>
      <c r="F44" s="28" t="s">
        <v>205</v>
      </c>
      <c r="G44" s="47"/>
      <c r="H44" s="47"/>
      <c r="I44" s="6">
        <f t="shared" ref="I44:I63" si="6">J44+K44</f>
        <v>3011900</v>
      </c>
      <c r="J44" s="6">
        <f>J45</f>
        <v>2536900</v>
      </c>
      <c r="K44" s="6">
        <f>K45</f>
        <v>475000</v>
      </c>
      <c r="L44" s="6">
        <f>L45</f>
        <v>475000</v>
      </c>
    </row>
    <row r="45" spans="2:12" ht="27" customHeight="1" x14ac:dyDescent="0.2">
      <c r="B45" s="15"/>
      <c r="C45" s="29" t="s">
        <v>206</v>
      </c>
      <c r="D45" s="29"/>
      <c r="E45" s="29"/>
      <c r="F45" s="28" t="s">
        <v>205</v>
      </c>
      <c r="G45" s="46"/>
      <c r="H45" s="46"/>
      <c r="I45" s="6">
        <f t="shared" si="6"/>
        <v>3011900</v>
      </c>
      <c r="J45" s="6">
        <f>J46+J58</f>
        <v>2536900</v>
      </c>
      <c r="K45" s="6">
        <f>K46+K58</f>
        <v>475000</v>
      </c>
      <c r="L45" s="6">
        <f>L46+L58</f>
        <v>475000</v>
      </c>
    </row>
    <row r="46" spans="2:12" ht="25.15" customHeight="1" x14ac:dyDescent="0.2">
      <c r="B46" s="15"/>
      <c r="C46" s="25" t="s">
        <v>204</v>
      </c>
      <c r="D46" s="25" t="s">
        <v>119</v>
      </c>
      <c r="E46" s="25"/>
      <c r="F46" s="24" t="s">
        <v>118</v>
      </c>
      <c r="G46" s="39"/>
      <c r="H46" s="39"/>
      <c r="I46" s="22">
        <f t="shared" si="6"/>
        <v>3011900</v>
      </c>
      <c r="J46" s="22">
        <f>J47+J48+J53+J55+J54+J56+J57</f>
        <v>2536900</v>
      </c>
      <c r="K46" s="22">
        <f t="shared" ref="K46:L46" si="7">K47+K48+K53+K55+K54+K56+K57</f>
        <v>475000</v>
      </c>
      <c r="L46" s="22">
        <f t="shared" si="7"/>
        <v>475000</v>
      </c>
    </row>
    <row r="47" spans="2:12" ht="110.25" customHeight="1" x14ac:dyDescent="0.2">
      <c r="B47" s="15" t="s">
        <v>203</v>
      </c>
      <c r="C47" s="19" t="s">
        <v>202</v>
      </c>
      <c r="D47" s="13">
        <v>1010</v>
      </c>
      <c r="E47" s="12" t="s">
        <v>175</v>
      </c>
      <c r="F47" s="11" t="s">
        <v>201</v>
      </c>
      <c r="G47" s="487" t="s">
        <v>798</v>
      </c>
      <c r="H47" s="372" t="s">
        <v>906</v>
      </c>
      <c r="I47" s="9">
        <f t="shared" si="6"/>
        <v>673500</v>
      </c>
      <c r="J47" s="31">
        <v>673500</v>
      </c>
      <c r="K47" s="9">
        <v>0</v>
      </c>
      <c r="L47" s="9">
        <v>0</v>
      </c>
    </row>
    <row r="48" spans="2:12" ht="64.5" hidden="1" customHeight="1" x14ac:dyDescent="0.2">
      <c r="B48" s="15" t="s">
        <v>195</v>
      </c>
      <c r="C48" s="19" t="s">
        <v>194</v>
      </c>
      <c r="D48" s="13">
        <v>1020</v>
      </c>
      <c r="E48" s="12" t="s">
        <v>193</v>
      </c>
      <c r="F48" s="11" t="s">
        <v>192</v>
      </c>
      <c r="G48" s="50" t="s">
        <v>191</v>
      </c>
      <c r="H48" s="32" t="s">
        <v>200</v>
      </c>
      <c r="I48" s="9">
        <f t="shared" si="6"/>
        <v>0</v>
      </c>
      <c r="J48" s="31"/>
      <c r="K48" s="9">
        <v>0</v>
      </c>
      <c r="L48" s="9">
        <v>0</v>
      </c>
    </row>
    <row r="49" spans="2:12" ht="28.15" hidden="1" customHeight="1" x14ac:dyDescent="0.2">
      <c r="B49" s="15"/>
      <c r="C49" s="14">
        <v>1011090</v>
      </c>
      <c r="D49" s="13">
        <v>1090</v>
      </c>
      <c r="E49" s="12" t="s">
        <v>115</v>
      </c>
      <c r="F49" s="10" t="s">
        <v>199</v>
      </c>
      <c r="G49" s="49"/>
      <c r="H49" s="49"/>
      <c r="I49" s="9">
        <f t="shared" si="6"/>
        <v>0</v>
      </c>
      <c r="J49" s="31"/>
      <c r="K49" s="9"/>
      <c r="L49" s="9"/>
    </row>
    <row r="50" spans="2:12" ht="30" hidden="1" x14ac:dyDescent="0.2">
      <c r="B50" s="15"/>
      <c r="C50" s="14">
        <v>1011170</v>
      </c>
      <c r="D50" s="13">
        <v>1170</v>
      </c>
      <c r="E50" s="12" t="s">
        <v>186</v>
      </c>
      <c r="F50" s="10" t="s">
        <v>198</v>
      </c>
      <c r="G50" s="49"/>
      <c r="H50" s="49"/>
      <c r="I50" s="9">
        <f t="shared" si="6"/>
        <v>0</v>
      </c>
      <c r="J50" s="31"/>
      <c r="K50" s="9"/>
      <c r="L50" s="9"/>
    </row>
    <row r="51" spans="2:12" ht="18.75" hidden="1" x14ac:dyDescent="0.2">
      <c r="B51" s="15"/>
      <c r="C51" s="14">
        <v>1011190</v>
      </c>
      <c r="D51" s="13">
        <v>1190</v>
      </c>
      <c r="E51" s="12" t="s">
        <v>186</v>
      </c>
      <c r="F51" s="10" t="s">
        <v>197</v>
      </c>
      <c r="G51" s="49"/>
      <c r="H51" s="49"/>
      <c r="I51" s="9">
        <f t="shared" si="6"/>
        <v>0</v>
      </c>
      <c r="J51" s="31"/>
      <c r="K51" s="9"/>
      <c r="L51" s="9"/>
    </row>
    <row r="52" spans="2:12" ht="30" hidden="1" x14ac:dyDescent="0.2">
      <c r="B52" s="15"/>
      <c r="C52" s="14">
        <v>1011200</v>
      </c>
      <c r="D52" s="13">
        <v>1200</v>
      </c>
      <c r="E52" s="12" t="s">
        <v>186</v>
      </c>
      <c r="F52" s="10" t="s">
        <v>196</v>
      </c>
      <c r="G52" s="49"/>
      <c r="H52" s="49"/>
      <c r="I52" s="9">
        <f t="shared" si="6"/>
        <v>0</v>
      </c>
      <c r="J52" s="31"/>
      <c r="K52" s="9"/>
      <c r="L52" s="9"/>
    </row>
    <row r="53" spans="2:12" ht="110.25" customHeight="1" x14ac:dyDescent="0.2">
      <c r="B53" s="15" t="s">
        <v>195</v>
      </c>
      <c r="C53" s="19" t="s">
        <v>194</v>
      </c>
      <c r="D53" s="13">
        <v>1020</v>
      </c>
      <c r="E53" s="12" t="s">
        <v>193</v>
      </c>
      <c r="F53" s="11" t="s">
        <v>880</v>
      </c>
      <c r="G53" s="487" t="s">
        <v>798</v>
      </c>
      <c r="H53" s="372" t="s">
        <v>906</v>
      </c>
      <c r="I53" s="9">
        <f t="shared" si="6"/>
        <v>935400</v>
      </c>
      <c r="J53" s="31">
        <v>935400</v>
      </c>
      <c r="K53" s="9">
        <v>0</v>
      </c>
      <c r="L53" s="9">
        <v>0</v>
      </c>
    </row>
    <row r="54" spans="2:12" ht="63.6" hidden="1" customHeight="1" x14ac:dyDescent="0.2">
      <c r="B54" s="15"/>
      <c r="C54" s="19" t="s">
        <v>194</v>
      </c>
      <c r="D54" s="13">
        <v>1020</v>
      </c>
      <c r="E54" s="12" t="s">
        <v>193</v>
      </c>
      <c r="F54" s="11" t="s">
        <v>192</v>
      </c>
      <c r="G54" s="40" t="s">
        <v>189</v>
      </c>
      <c r="H54" s="11" t="s">
        <v>188</v>
      </c>
      <c r="I54" s="9">
        <f t="shared" si="6"/>
        <v>0</v>
      </c>
      <c r="J54" s="9"/>
      <c r="K54" s="9"/>
      <c r="L54" s="9"/>
    </row>
    <row r="55" spans="2:12" ht="36" customHeight="1" x14ac:dyDescent="0.2">
      <c r="B55" s="15"/>
      <c r="C55" s="14" t="s">
        <v>187</v>
      </c>
      <c r="D55" s="13">
        <v>1162</v>
      </c>
      <c r="E55" s="12" t="s">
        <v>186</v>
      </c>
      <c r="F55" s="11" t="s">
        <v>185</v>
      </c>
      <c r="G55" s="487" t="s">
        <v>191</v>
      </c>
      <c r="H55" s="485" t="s">
        <v>190</v>
      </c>
      <c r="I55" s="9">
        <f t="shared" si="6"/>
        <v>1220000</v>
      </c>
      <c r="J55" s="9">
        <v>760000</v>
      </c>
      <c r="K55" s="9">
        <v>460000</v>
      </c>
      <c r="L55" s="9">
        <v>460000</v>
      </c>
    </row>
    <row r="56" spans="2:12" ht="64.5" customHeight="1" x14ac:dyDescent="0.2">
      <c r="B56" s="15"/>
      <c r="C56" s="14" t="s">
        <v>187</v>
      </c>
      <c r="D56" s="13">
        <v>1162</v>
      </c>
      <c r="E56" s="12" t="s">
        <v>186</v>
      </c>
      <c r="F56" s="11" t="s">
        <v>185</v>
      </c>
      <c r="G56" s="487" t="s">
        <v>189</v>
      </c>
      <c r="H56" s="485" t="s">
        <v>188</v>
      </c>
      <c r="I56" s="44">
        <f t="shared" si="6"/>
        <v>133000</v>
      </c>
      <c r="J56" s="44">
        <v>118000</v>
      </c>
      <c r="K56" s="44">
        <v>15000</v>
      </c>
      <c r="L56" s="44">
        <v>15000</v>
      </c>
    </row>
    <row r="57" spans="2:12" ht="67.5" customHeight="1" x14ac:dyDescent="0.2">
      <c r="B57" s="15"/>
      <c r="C57" s="14" t="s">
        <v>187</v>
      </c>
      <c r="D57" s="13">
        <v>1162</v>
      </c>
      <c r="E57" s="12" t="s">
        <v>186</v>
      </c>
      <c r="F57" s="11" t="s">
        <v>185</v>
      </c>
      <c r="G57" s="269" t="s">
        <v>37</v>
      </c>
      <c r="H57" s="372" t="s">
        <v>36</v>
      </c>
      <c r="I57" s="44">
        <f t="shared" si="6"/>
        <v>50000</v>
      </c>
      <c r="J57" s="44">
        <v>50000</v>
      </c>
      <c r="K57" s="44">
        <v>0</v>
      </c>
      <c r="L57" s="44">
        <v>0</v>
      </c>
    </row>
    <row r="58" spans="2:12" ht="24.6" hidden="1" customHeight="1" x14ac:dyDescent="0.2">
      <c r="B58" s="15"/>
      <c r="C58" s="25" t="s">
        <v>184</v>
      </c>
      <c r="D58" s="25">
        <v>3000</v>
      </c>
      <c r="E58" s="25"/>
      <c r="F58" s="24" t="s">
        <v>88</v>
      </c>
      <c r="G58" s="39"/>
      <c r="H58" s="39"/>
      <c r="I58" s="22">
        <f t="shared" si="6"/>
        <v>0</v>
      </c>
      <c r="J58" s="22">
        <f>J59</f>
        <v>0</v>
      </c>
      <c r="K58" s="22">
        <f>K59</f>
        <v>0</v>
      </c>
      <c r="L58" s="22">
        <f>L59</f>
        <v>0</v>
      </c>
    </row>
    <row r="59" spans="2:12" ht="62.25" hidden="1" customHeight="1" x14ac:dyDescent="0.2">
      <c r="B59" s="15"/>
      <c r="C59" s="19" t="s">
        <v>183</v>
      </c>
      <c r="D59" s="13">
        <v>3140</v>
      </c>
      <c r="E59" s="12" t="s">
        <v>102</v>
      </c>
      <c r="F59" s="11" t="s">
        <v>182</v>
      </c>
      <c r="G59" s="32" t="s">
        <v>181</v>
      </c>
      <c r="H59" s="32" t="s">
        <v>180</v>
      </c>
      <c r="I59" s="9">
        <f t="shared" si="6"/>
        <v>0</v>
      </c>
      <c r="J59" s="9"/>
      <c r="K59" s="9">
        <v>0</v>
      </c>
      <c r="L59" s="9">
        <v>0</v>
      </c>
    </row>
    <row r="60" spans="2:12" ht="33.6" customHeight="1" x14ac:dyDescent="0.2">
      <c r="B60" s="15"/>
      <c r="C60" s="29" t="s">
        <v>179</v>
      </c>
      <c r="D60" s="29"/>
      <c r="E60" s="29"/>
      <c r="F60" s="28" t="s">
        <v>177</v>
      </c>
      <c r="G60" s="47"/>
      <c r="H60" s="47"/>
      <c r="I60" s="6">
        <f t="shared" si="6"/>
        <v>4572500</v>
      </c>
      <c r="J60" s="6">
        <f t="shared" ref="J60:L61" si="8">J61</f>
        <v>4572500</v>
      </c>
      <c r="K60" s="6">
        <f t="shared" si="8"/>
        <v>0</v>
      </c>
      <c r="L60" s="6">
        <f t="shared" si="8"/>
        <v>0</v>
      </c>
    </row>
    <row r="61" spans="2:12" ht="31.9" customHeight="1" x14ac:dyDescent="0.2">
      <c r="B61" s="15"/>
      <c r="C61" s="29" t="s">
        <v>178</v>
      </c>
      <c r="D61" s="29"/>
      <c r="E61" s="29"/>
      <c r="F61" s="28" t="s">
        <v>177</v>
      </c>
      <c r="G61" s="46"/>
      <c r="H61" s="46"/>
      <c r="I61" s="6">
        <f t="shared" si="6"/>
        <v>4572500</v>
      </c>
      <c r="J61" s="6">
        <f t="shared" si="8"/>
        <v>4572500</v>
      </c>
      <c r="K61" s="6">
        <f t="shared" si="8"/>
        <v>0</v>
      </c>
      <c r="L61" s="6">
        <f t="shared" si="8"/>
        <v>0</v>
      </c>
    </row>
    <row r="62" spans="2:12" ht="27.6" customHeight="1" x14ac:dyDescent="0.2">
      <c r="B62" s="15"/>
      <c r="C62" s="25" t="s">
        <v>172</v>
      </c>
      <c r="D62" s="26">
        <v>3000</v>
      </c>
      <c r="E62" s="25"/>
      <c r="F62" s="24" t="s">
        <v>88</v>
      </c>
      <c r="G62" s="39"/>
      <c r="H62" s="39"/>
      <c r="I62" s="22">
        <f t="shared" si="6"/>
        <v>4572500</v>
      </c>
      <c r="J62" s="22">
        <f>J63+J65+J66+J67+J69+J71+J72+J73+J74+J75+J64</f>
        <v>4572500</v>
      </c>
      <c r="K62" s="22">
        <f>K63+K65+K66+K67+K69+K71+K72+K73+K74</f>
        <v>0</v>
      </c>
      <c r="L62" s="22">
        <f>L63+L65+L66+L67+L69+L71+L72+L73+L74</f>
        <v>0</v>
      </c>
    </row>
    <row r="63" spans="2:12" ht="46.5" customHeight="1" x14ac:dyDescent="0.2">
      <c r="B63" s="15"/>
      <c r="C63" s="19" t="s">
        <v>171</v>
      </c>
      <c r="D63" s="13">
        <v>3031</v>
      </c>
      <c r="E63" s="12" t="s">
        <v>149</v>
      </c>
      <c r="F63" s="11" t="s">
        <v>170</v>
      </c>
      <c r="G63" s="487" t="s">
        <v>799</v>
      </c>
      <c r="H63" s="372" t="s">
        <v>909</v>
      </c>
      <c r="I63" s="31">
        <f t="shared" si="6"/>
        <v>10000</v>
      </c>
      <c r="J63" s="31">
        <v>10000</v>
      </c>
      <c r="K63" s="31">
        <v>0</v>
      </c>
      <c r="L63" s="31">
        <v>0</v>
      </c>
    </row>
    <row r="64" spans="2:12" ht="35.25" customHeight="1" x14ac:dyDescent="0.2">
      <c r="B64" s="15" t="s">
        <v>169</v>
      </c>
      <c r="C64" s="19" t="s">
        <v>168</v>
      </c>
      <c r="D64" s="13">
        <v>3032</v>
      </c>
      <c r="E64" s="12" t="s">
        <v>152</v>
      </c>
      <c r="F64" s="11" t="s">
        <v>167</v>
      </c>
      <c r="G64" s="487" t="s">
        <v>799</v>
      </c>
      <c r="H64" s="372" t="s">
        <v>909</v>
      </c>
      <c r="I64" s="31">
        <f t="shared" ref="I64:I76" si="9">J64+K64</f>
        <v>100000</v>
      </c>
      <c r="J64" s="31">
        <v>100000</v>
      </c>
      <c r="K64" s="31">
        <v>0</v>
      </c>
      <c r="L64" s="31">
        <v>0</v>
      </c>
    </row>
    <row r="65" spans="2:12" ht="49.5" customHeight="1" x14ac:dyDescent="0.2">
      <c r="B65" s="15" t="s">
        <v>166</v>
      </c>
      <c r="C65" s="19" t="s">
        <v>165</v>
      </c>
      <c r="D65" s="12" t="s">
        <v>164</v>
      </c>
      <c r="E65" s="12" t="s">
        <v>152</v>
      </c>
      <c r="F65" s="11" t="s">
        <v>163</v>
      </c>
      <c r="G65" s="487" t="s">
        <v>799</v>
      </c>
      <c r="H65" s="372" t="s">
        <v>909</v>
      </c>
      <c r="I65" s="31">
        <f t="shared" si="9"/>
        <v>1900000</v>
      </c>
      <c r="J65" s="31">
        <v>1900000</v>
      </c>
      <c r="K65" s="31">
        <v>0</v>
      </c>
      <c r="L65" s="31">
        <v>0</v>
      </c>
    </row>
    <row r="66" spans="2:12" ht="46.5" customHeight="1" x14ac:dyDescent="0.2">
      <c r="B66" s="15"/>
      <c r="C66" s="19" t="s">
        <v>162</v>
      </c>
      <c r="D66" s="12" t="s">
        <v>161</v>
      </c>
      <c r="E66" s="12" t="s">
        <v>152</v>
      </c>
      <c r="F66" s="11" t="s">
        <v>160</v>
      </c>
      <c r="G66" s="487" t="s">
        <v>799</v>
      </c>
      <c r="H66" s="372" t="s">
        <v>909</v>
      </c>
      <c r="I66" s="31">
        <f t="shared" si="9"/>
        <v>260000</v>
      </c>
      <c r="J66" s="31">
        <v>260000</v>
      </c>
      <c r="K66" s="31">
        <v>0</v>
      </c>
      <c r="L66" s="31">
        <v>0</v>
      </c>
    </row>
    <row r="67" spans="2:12" ht="48.75" customHeight="1" x14ac:dyDescent="0.2">
      <c r="B67" s="15" t="s">
        <v>144</v>
      </c>
      <c r="C67" s="19" t="s">
        <v>143</v>
      </c>
      <c r="D67" s="12" t="s">
        <v>142</v>
      </c>
      <c r="E67" s="12" t="s">
        <v>102</v>
      </c>
      <c r="F67" s="11" t="s">
        <v>141</v>
      </c>
      <c r="G67" s="487" t="s">
        <v>799</v>
      </c>
      <c r="H67" s="372" t="s">
        <v>909</v>
      </c>
      <c r="I67" s="31">
        <f t="shared" si="9"/>
        <v>50000</v>
      </c>
      <c r="J67" s="31">
        <v>50000</v>
      </c>
      <c r="K67" s="31">
        <v>0</v>
      </c>
      <c r="L67" s="31">
        <v>0</v>
      </c>
    </row>
    <row r="68" spans="2:12" ht="34.5" hidden="1" customHeight="1" x14ac:dyDescent="0.2">
      <c r="B68" s="15"/>
      <c r="C68" s="19" t="s">
        <v>137</v>
      </c>
      <c r="D68" s="12" t="s">
        <v>136</v>
      </c>
      <c r="E68" s="12" t="s">
        <v>102</v>
      </c>
      <c r="F68" s="11" t="s">
        <v>135</v>
      </c>
      <c r="G68" s="487" t="s">
        <v>799</v>
      </c>
      <c r="H68" s="372" t="s">
        <v>909</v>
      </c>
      <c r="I68" s="31">
        <f t="shared" si="9"/>
        <v>0</v>
      </c>
      <c r="J68" s="31"/>
      <c r="K68" s="31">
        <v>0</v>
      </c>
      <c r="L68" s="48"/>
    </row>
    <row r="69" spans="2:12" ht="59.25" customHeight="1" x14ac:dyDescent="0.2">
      <c r="B69" s="15"/>
      <c r="C69" s="19" t="s">
        <v>134</v>
      </c>
      <c r="D69" s="12" t="s">
        <v>133</v>
      </c>
      <c r="E69" s="12" t="s">
        <v>132</v>
      </c>
      <c r="F69" s="11" t="s">
        <v>131</v>
      </c>
      <c r="G69" s="487" t="s">
        <v>799</v>
      </c>
      <c r="H69" s="372" t="s">
        <v>909</v>
      </c>
      <c r="I69" s="9">
        <f t="shared" si="9"/>
        <v>43000</v>
      </c>
      <c r="J69" s="31">
        <v>43000</v>
      </c>
      <c r="K69" s="9">
        <v>0</v>
      </c>
      <c r="L69" s="9">
        <v>0</v>
      </c>
    </row>
    <row r="70" spans="2:12" ht="60" hidden="1" x14ac:dyDescent="0.2">
      <c r="B70" s="15" t="s">
        <v>87</v>
      </c>
      <c r="C70" s="19" t="s">
        <v>129</v>
      </c>
      <c r="D70" s="12" t="s">
        <v>85</v>
      </c>
      <c r="E70" s="12" t="s">
        <v>84</v>
      </c>
      <c r="F70" s="11" t="s">
        <v>83</v>
      </c>
      <c r="G70" s="41" t="s">
        <v>130</v>
      </c>
      <c r="H70" s="41"/>
      <c r="I70" s="6">
        <f t="shared" si="9"/>
        <v>0</v>
      </c>
      <c r="J70" s="31"/>
      <c r="K70" s="9"/>
      <c r="L70" s="9"/>
    </row>
    <row r="71" spans="2:12" ht="30" x14ac:dyDescent="0.2">
      <c r="B71" s="15" t="s">
        <v>87</v>
      </c>
      <c r="C71" s="19" t="s">
        <v>129</v>
      </c>
      <c r="D71" s="12" t="s">
        <v>85</v>
      </c>
      <c r="E71" s="12" t="s">
        <v>84</v>
      </c>
      <c r="F71" s="11" t="s">
        <v>83</v>
      </c>
      <c r="G71" s="489" t="s">
        <v>82</v>
      </c>
      <c r="H71" s="372" t="s">
        <v>81</v>
      </c>
      <c r="I71" s="9">
        <f t="shared" si="9"/>
        <v>172000</v>
      </c>
      <c r="J71" s="31">
        <v>172000</v>
      </c>
      <c r="K71" s="9">
        <v>0</v>
      </c>
      <c r="L71" s="9">
        <v>0</v>
      </c>
    </row>
    <row r="72" spans="2:12" ht="48.75" customHeight="1" x14ac:dyDescent="0.2">
      <c r="B72" s="15" t="s">
        <v>128</v>
      </c>
      <c r="C72" s="19" t="s">
        <v>127</v>
      </c>
      <c r="D72" s="12">
        <v>3242</v>
      </c>
      <c r="E72" s="12" t="s">
        <v>126</v>
      </c>
      <c r="F72" s="11" t="s">
        <v>125</v>
      </c>
      <c r="G72" s="487" t="s">
        <v>799</v>
      </c>
      <c r="H72" s="372" t="s">
        <v>909</v>
      </c>
      <c r="I72" s="31">
        <f t="shared" si="9"/>
        <v>1752500</v>
      </c>
      <c r="J72" s="31">
        <v>1752500</v>
      </c>
      <c r="K72" s="31">
        <v>0</v>
      </c>
      <c r="L72" s="31">
        <v>0</v>
      </c>
    </row>
    <row r="73" spans="2:12" ht="106.5" customHeight="1" x14ac:dyDescent="0.2">
      <c r="B73" s="15" t="s">
        <v>128</v>
      </c>
      <c r="C73" s="19" t="s">
        <v>127</v>
      </c>
      <c r="D73" s="12">
        <v>3242</v>
      </c>
      <c r="E73" s="12" t="s">
        <v>126</v>
      </c>
      <c r="F73" s="11" t="s">
        <v>125</v>
      </c>
      <c r="G73" s="487" t="s">
        <v>798</v>
      </c>
      <c r="H73" s="372" t="s">
        <v>906</v>
      </c>
      <c r="I73" s="31">
        <f t="shared" si="9"/>
        <v>255000</v>
      </c>
      <c r="J73" s="31">
        <v>255000</v>
      </c>
      <c r="K73" s="31">
        <v>0</v>
      </c>
      <c r="L73" s="31">
        <v>0</v>
      </c>
    </row>
    <row r="74" spans="2:12" ht="51" customHeight="1" x14ac:dyDescent="0.2">
      <c r="B74" s="15" t="s">
        <v>128</v>
      </c>
      <c r="C74" s="19" t="s">
        <v>127</v>
      </c>
      <c r="D74" s="12">
        <v>3242</v>
      </c>
      <c r="E74" s="12" t="s">
        <v>126</v>
      </c>
      <c r="F74" s="11" t="s">
        <v>125</v>
      </c>
      <c r="G74" s="487" t="s">
        <v>124</v>
      </c>
      <c r="H74" s="372" t="s">
        <v>123</v>
      </c>
      <c r="I74" s="31">
        <f t="shared" si="9"/>
        <v>30000</v>
      </c>
      <c r="J74" s="31">
        <v>30000</v>
      </c>
      <c r="K74" s="31">
        <v>0</v>
      </c>
      <c r="L74" s="31">
        <v>0</v>
      </c>
    </row>
    <row r="75" spans="2:12" ht="37.5" hidden="1" customHeight="1" x14ac:dyDescent="0.2">
      <c r="B75" s="15"/>
      <c r="C75" s="19" t="s">
        <v>127</v>
      </c>
      <c r="D75" s="12">
        <v>3242</v>
      </c>
      <c r="E75" s="12" t="s">
        <v>126</v>
      </c>
      <c r="F75" s="11" t="s">
        <v>125</v>
      </c>
      <c r="G75" s="40" t="s">
        <v>66</v>
      </c>
      <c r="H75" s="32" t="s">
        <v>253</v>
      </c>
      <c r="I75" s="31">
        <f t="shared" si="9"/>
        <v>0</v>
      </c>
      <c r="J75" s="9"/>
      <c r="K75" s="9">
        <v>0</v>
      </c>
      <c r="L75" s="9">
        <v>0</v>
      </c>
    </row>
    <row r="76" spans="2:12" ht="27.6" customHeight="1" x14ac:dyDescent="0.2">
      <c r="B76" s="15"/>
      <c r="C76" s="29">
        <v>1000000</v>
      </c>
      <c r="D76" s="29"/>
      <c r="E76" s="29"/>
      <c r="F76" s="28" t="s">
        <v>121</v>
      </c>
      <c r="G76" s="47"/>
      <c r="H76" s="47"/>
      <c r="I76" s="6">
        <f t="shared" si="9"/>
        <v>565000</v>
      </c>
      <c r="J76" s="6">
        <f>J77</f>
        <v>565000</v>
      </c>
      <c r="K76" s="6">
        <f>K77</f>
        <v>0</v>
      </c>
      <c r="L76" s="6"/>
    </row>
    <row r="77" spans="2:12" ht="25.9" customHeight="1" x14ac:dyDescent="0.2">
      <c r="B77" s="15"/>
      <c r="C77" s="29">
        <v>1010000</v>
      </c>
      <c r="D77" s="29"/>
      <c r="E77" s="29"/>
      <c r="F77" s="28" t="s">
        <v>121</v>
      </c>
      <c r="G77" s="46"/>
      <c r="H77" s="46"/>
      <c r="I77" s="6">
        <f t="shared" ref="I77:I115" si="10">J77+K77</f>
        <v>565000</v>
      </c>
      <c r="J77" s="6">
        <f>J78+J81</f>
        <v>565000</v>
      </c>
      <c r="K77" s="6">
        <f>K78+K81</f>
        <v>0</v>
      </c>
      <c r="L77" s="6"/>
    </row>
    <row r="78" spans="2:12" ht="24" hidden="1" customHeight="1" x14ac:dyDescent="0.2">
      <c r="B78" s="15"/>
      <c r="C78" s="25" t="s">
        <v>120</v>
      </c>
      <c r="D78" s="25" t="s">
        <v>119</v>
      </c>
      <c r="E78" s="25"/>
      <c r="F78" s="24" t="s">
        <v>118</v>
      </c>
      <c r="G78" s="39"/>
      <c r="H78" s="39"/>
      <c r="I78" s="22">
        <f t="shared" si="10"/>
        <v>0</v>
      </c>
      <c r="J78" s="22">
        <f>J80+J79</f>
        <v>0</v>
      </c>
      <c r="K78" s="22">
        <f t="shared" ref="K78:L78" si="11">K80+K79</f>
        <v>0</v>
      </c>
      <c r="L78" s="22">
        <f t="shared" si="11"/>
        <v>0</v>
      </c>
    </row>
    <row r="79" spans="2:12" ht="46.5" hidden="1" customHeight="1" x14ac:dyDescent="0.2">
      <c r="B79" s="15"/>
      <c r="C79" s="19" t="s">
        <v>117</v>
      </c>
      <c r="D79" s="12" t="s">
        <v>116</v>
      </c>
      <c r="E79" s="12" t="s">
        <v>115</v>
      </c>
      <c r="F79" s="11" t="s">
        <v>114</v>
      </c>
      <c r="G79" s="40" t="s">
        <v>66</v>
      </c>
      <c r="H79" s="32" t="s">
        <v>253</v>
      </c>
      <c r="I79" s="9">
        <f>J79+K79</f>
        <v>0</v>
      </c>
      <c r="J79" s="9"/>
      <c r="K79" s="9">
        <v>0</v>
      </c>
      <c r="L79" s="9">
        <v>0</v>
      </c>
    </row>
    <row r="80" spans="2:12" ht="45" hidden="1" x14ac:dyDescent="0.2">
      <c r="B80" s="15"/>
      <c r="C80" s="19" t="s">
        <v>117</v>
      </c>
      <c r="D80" s="12" t="s">
        <v>116</v>
      </c>
      <c r="E80" s="12" t="s">
        <v>115</v>
      </c>
      <c r="F80" s="11" t="s">
        <v>114</v>
      </c>
      <c r="G80" s="40" t="s">
        <v>113</v>
      </c>
      <c r="H80" s="40"/>
      <c r="I80" s="9">
        <f t="shared" si="10"/>
        <v>0</v>
      </c>
      <c r="J80" s="9"/>
      <c r="K80" s="9"/>
      <c r="L80" s="9"/>
    </row>
    <row r="81" spans="2:12" ht="25.9" customHeight="1" x14ac:dyDescent="0.2">
      <c r="B81" s="15"/>
      <c r="C81" s="25" t="s">
        <v>112</v>
      </c>
      <c r="D81" s="25" t="s">
        <v>111</v>
      </c>
      <c r="E81" s="25"/>
      <c r="F81" s="24" t="s">
        <v>110</v>
      </c>
      <c r="G81" s="39"/>
      <c r="H81" s="39"/>
      <c r="I81" s="22">
        <f t="shared" si="10"/>
        <v>565000</v>
      </c>
      <c r="J81" s="22">
        <f>J83+J82</f>
        <v>565000</v>
      </c>
      <c r="K81" s="22">
        <f t="shared" ref="K81:L81" si="12">K83+K82</f>
        <v>0</v>
      </c>
      <c r="L81" s="22">
        <f t="shared" si="12"/>
        <v>0</v>
      </c>
    </row>
    <row r="82" spans="2:12" ht="30.75" hidden="1" customHeight="1" x14ac:dyDescent="0.2">
      <c r="B82" s="15"/>
      <c r="C82" s="19" t="s">
        <v>388</v>
      </c>
      <c r="D82" s="12" t="s">
        <v>389</v>
      </c>
      <c r="E82" s="12" t="s">
        <v>385</v>
      </c>
      <c r="F82" s="11" t="s">
        <v>390</v>
      </c>
      <c r="G82" s="40" t="s">
        <v>66</v>
      </c>
      <c r="H82" s="32" t="s">
        <v>253</v>
      </c>
      <c r="I82" s="31">
        <f t="shared" si="10"/>
        <v>0</v>
      </c>
      <c r="J82" s="31"/>
      <c r="K82" s="31">
        <v>0</v>
      </c>
      <c r="L82" s="31">
        <v>0</v>
      </c>
    </row>
    <row r="83" spans="2:12" ht="38.25" customHeight="1" x14ac:dyDescent="0.2">
      <c r="B83" s="15"/>
      <c r="C83" s="19" t="s">
        <v>109</v>
      </c>
      <c r="D83" s="12" t="s">
        <v>108</v>
      </c>
      <c r="E83" s="12" t="s">
        <v>107</v>
      </c>
      <c r="F83" s="11" t="s">
        <v>106</v>
      </c>
      <c r="G83" s="487" t="s">
        <v>801</v>
      </c>
      <c r="H83" s="372" t="s">
        <v>916</v>
      </c>
      <c r="I83" s="31">
        <f t="shared" si="10"/>
        <v>565000</v>
      </c>
      <c r="J83" s="31">
        <v>565000</v>
      </c>
      <c r="K83" s="31">
        <v>0</v>
      </c>
      <c r="L83" s="31">
        <v>0</v>
      </c>
    </row>
    <row r="84" spans="2:12" ht="27" customHeight="1" x14ac:dyDescent="0.2">
      <c r="B84" s="15"/>
      <c r="C84" s="28">
        <v>1100000</v>
      </c>
      <c r="D84" s="30"/>
      <c r="E84" s="7"/>
      <c r="F84" s="28" t="s">
        <v>104</v>
      </c>
      <c r="G84" s="27"/>
      <c r="H84" s="27"/>
      <c r="I84" s="6">
        <f t="shared" si="10"/>
        <v>425000</v>
      </c>
      <c r="J84" s="6">
        <f>J85</f>
        <v>425000</v>
      </c>
      <c r="K84" s="6">
        <f>K85</f>
        <v>0</v>
      </c>
      <c r="L84" s="6">
        <f>L85</f>
        <v>0</v>
      </c>
    </row>
    <row r="85" spans="2:12" ht="25.15" customHeight="1" x14ac:dyDescent="0.2">
      <c r="B85" s="15"/>
      <c r="C85" s="29" t="s">
        <v>105</v>
      </c>
      <c r="D85" s="29"/>
      <c r="E85" s="29"/>
      <c r="F85" s="28" t="s">
        <v>104</v>
      </c>
      <c r="G85" s="27"/>
      <c r="H85" s="27"/>
      <c r="I85" s="6">
        <f t="shared" si="10"/>
        <v>425000</v>
      </c>
      <c r="J85" s="6">
        <f>J86+J89</f>
        <v>425000</v>
      </c>
      <c r="K85" s="6">
        <f>K86+K89</f>
        <v>0</v>
      </c>
      <c r="L85" s="6">
        <f>L86+L89</f>
        <v>0</v>
      </c>
    </row>
    <row r="86" spans="2:12" ht="24.6" customHeight="1" x14ac:dyDescent="0.2">
      <c r="B86" s="15"/>
      <c r="C86" s="25" t="s">
        <v>103</v>
      </c>
      <c r="D86" s="26">
        <v>3000</v>
      </c>
      <c r="E86" s="25"/>
      <c r="F86" s="24" t="s">
        <v>88</v>
      </c>
      <c r="G86" s="23"/>
      <c r="H86" s="23"/>
      <c r="I86" s="22">
        <f t="shared" si="10"/>
        <v>60000</v>
      </c>
      <c r="J86" s="22">
        <f>J87+J88</f>
        <v>60000</v>
      </c>
      <c r="K86" s="22">
        <f t="shared" ref="K86:L86" si="13">K87+K88</f>
        <v>0</v>
      </c>
      <c r="L86" s="22">
        <f t="shared" si="13"/>
        <v>0</v>
      </c>
    </row>
    <row r="87" spans="2:12" ht="69.75" customHeight="1" x14ac:dyDescent="0.2">
      <c r="B87" s="15"/>
      <c r="C87" s="14">
        <v>1113122</v>
      </c>
      <c r="D87" s="13">
        <v>3122</v>
      </c>
      <c r="E87" s="12" t="s">
        <v>102</v>
      </c>
      <c r="F87" s="11" t="s">
        <v>101</v>
      </c>
      <c r="G87" s="485" t="s">
        <v>802</v>
      </c>
      <c r="H87" s="372" t="s">
        <v>910</v>
      </c>
      <c r="I87" s="31">
        <f t="shared" si="10"/>
        <v>60000</v>
      </c>
      <c r="J87" s="31">
        <v>60000</v>
      </c>
      <c r="K87" s="44">
        <v>0</v>
      </c>
      <c r="L87" s="44">
        <v>0</v>
      </c>
    </row>
    <row r="88" spans="2:12" ht="33.75" hidden="1" customHeight="1" x14ac:dyDescent="0.2">
      <c r="B88" s="15"/>
      <c r="C88" s="14">
        <v>1113133</v>
      </c>
      <c r="D88" s="13">
        <v>3133</v>
      </c>
      <c r="E88" s="12" t="s">
        <v>102</v>
      </c>
      <c r="F88" s="11" t="s">
        <v>135</v>
      </c>
      <c r="G88" s="40" t="s">
        <v>66</v>
      </c>
      <c r="H88" s="32" t="s">
        <v>253</v>
      </c>
      <c r="I88" s="31">
        <f>J88+K88</f>
        <v>0</v>
      </c>
      <c r="J88" s="31">
        <v>0</v>
      </c>
      <c r="K88" s="31">
        <v>0</v>
      </c>
      <c r="L88" s="31">
        <v>0</v>
      </c>
    </row>
    <row r="89" spans="2:12" ht="24.75" customHeight="1" x14ac:dyDescent="0.2">
      <c r="B89" s="15"/>
      <c r="C89" s="26">
        <v>1115000</v>
      </c>
      <c r="D89" s="26">
        <v>5000</v>
      </c>
      <c r="E89" s="25"/>
      <c r="F89" s="24" t="s">
        <v>100</v>
      </c>
      <c r="G89" s="37"/>
      <c r="H89" s="37"/>
      <c r="I89" s="45">
        <f>J89+K89</f>
        <v>365000</v>
      </c>
      <c r="J89" s="45">
        <f>J90+J91+J92+J93+J96</f>
        <v>365000</v>
      </c>
      <c r="K89" s="45">
        <f t="shared" ref="K89:L89" si="14">K90+K91+K92+K93+K96</f>
        <v>0</v>
      </c>
      <c r="L89" s="45">
        <f t="shared" si="14"/>
        <v>0</v>
      </c>
    </row>
    <row r="90" spans="2:12" ht="32.25" customHeight="1" x14ac:dyDescent="0.2">
      <c r="B90" s="15"/>
      <c r="C90" s="19" t="s">
        <v>99</v>
      </c>
      <c r="D90" s="12" t="s">
        <v>98</v>
      </c>
      <c r="E90" s="12" t="s">
        <v>94</v>
      </c>
      <c r="F90" s="11" t="s">
        <v>97</v>
      </c>
      <c r="G90" s="485" t="s">
        <v>803</v>
      </c>
      <c r="H90" s="372" t="s">
        <v>911</v>
      </c>
      <c r="I90" s="31">
        <f t="shared" si="10"/>
        <v>255500</v>
      </c>
      <c r="J90" s="31">
        <v>255500</v>
      </c>
      <c r="K90" s="44">
        <v>0</v>
      </c>
      <c r="L90" s="44">
        <v>0</v>
      </c>
    </row>
    <row r="91" spans="2:12" ht="34.15" customHeight="1" x14ac:dyDescent="0.2">
      <c r="B91" s="15"/>
      <c r="C91" s="19" t="s">
        <v>96</v>
      </c>
      <c r="D91" s="12" t="s">
        <v>95</v>
      </c>
      <c r="E91" s="12" t="s">
        <v>94</v>
      </c>
      <c r="F91" s="11" t="s">
        <v>93</v>
      </c>
      <c r="G91" s="485" t="s">
        <v>803</v>
      </c>
      <c r="H91" s="372" t="s">
        <v>911</v>
      </c>
      <c r="I91" s="31">
        <f t="shared" si="10"/>
        <v>109500</v>
      </c>
      <c r="J91" s="31">
        <v>109500</v>
      </c>
      <c r="K91" s="44">
        <v>0</v>
      </c>
      <c r="L91" s="44">
        <v>0</v>
      </c>
    </row>
    <row r="92" spans="2:12" ht="34.15" hidden="1" customHeight="1" x14ac:dyDescent="0.2">
      <c r="B92" s="15"/>
      <c r="C92" s="19" t="s">
        <v>404</v>
      </c>
      <c r="D92" s="12" t="s">
        <v>405</v>
      </c>
      <c r="E92" s="12" t="s">
        <v>94</v>
      </c>
      <c r="F92" s="11" t="s">
        <v>406</v>
      </c>
      <c r="G92" s="40" t="s">
        <v>66</v>
      </c>
      <c r="H92" s="32" t="s">
        <v>253</v>
      </c>
      <c r="I92" s="31">
        <f t="shared" si="10"/>
        <v>0</v>
      </c>
      <c r="J92" s="44"/>
      <c r="K92" s="31"/>
      <c r="L92" s="31"/>
    </row>
    <row r="93" spans="2:12" ht="33" hidden="1" customHeight="1" x14ac:dyDescent="0.2">
      <c r="B93" s="15"/>
      <c r="C93" s="19" t="s">
        <v>404</v>
      </c>
      <c r="D93" s="12" t="s">
        <v>405</v>
      </c>
      <c r="E93" s="12" t="s">
        <v>94</v>
      </c>
      <c r="F93" s="11" t="s">
        <v>406</v>
      </c>
      <c r="G93" s="11" t="s">
        <v>92</v>
      </c>
      <c r="H93" s="11" t="s">
        <v>91</v>
      </c>
      <c r="I93" s="31">
        <f t="shared" si="10"/>
        <v>0</v>
      </c>
      <c r="J93" s="9"/>
      <c r="K93" s="9"/>
      <c r="L93" s="9"/>
    </row>
    <row r="94" spans="2:12" ht="18.75" hidden="1" x14ac:dyDescent="0.2">
      <c r="B94" s="15"/>
      <c r="C94" s="19"/>
      <c r="D94" s="12"/>
      <c r="E94" s="12"/>
      <c r="F94" s="10"/>
      <c r="G94" s="40"/>
      <c r="H94" s="40"/>
      <c r="I94" s="31">
        <f t="shared" si="10"/>
        <v>0</v>
      </c>
      <c r="J94" s="9"/>
      <c r="K94" s="9"/>
      <c r="L94" s="9"/>
    </row>
    <row r="95" spans="2:12" ht="18.75" hidden="1" x14ac:dyDescent="0.2">
      <c r="B95" s="15"/>
      <c r="C95" s="19"/>
      <c r="D95" s="12"/>
      <c r="E95" s="12"/>
      <c r="F95" s="10"/>
      <c r="G95" s="40"/>
      <c r="H95" s="40"/>
      <c r="I95" s="31">
        <f t="shared" si="10"/>
        <v>0</v>
      </c>
      <c r="J95" s="9"/>
      <c r="K95" s="9"/>
      <c r="L95" s="9"/>
    </row>
    <row r="96" spans="2:12" ht="45" hidden="1" x14ac:dyDescent="0.2">
      <c r="B96" s="15"/>
      <c r="C96" s="19" t="s">
        <v>410</v>
      </c>
      <c r="D96" s="12" t="s">
        <v>411</v>
      </c>
      <c r="E96" s="12" t="s">
        <v>94</v>
      </c>
      <c r="F96" s="11" t="s">
        <v>412</v>
      </c>
      <c r="G96" s="40" t="s">
        <v>66</v>
      </c>
      <c r="H96" s="32" t="s">
        <v>253</v>
      </c>
      <c r="I96" s="31">
        <f t="shared" si="10"/>
        <v>0</v>
      </c>
      <c r="J96" s="9"/>
      <c r="K96" s="9"/>
      <c r="L96" s="9"/>
    </row>
    <row r="97" spans="2:12" ht="36" customHeight="1" x14ac:dyDescent="0.2">
      <c r="B97" s="15"/>
      <c r="C97" s="28">
        <v>1200000</v>
      </c>
      <c r="D97" s="30"/>
      <c r="E97" s="7"/>
      <c r="F97" s="28" t="s">
        <v>90</v>
      </c>
      <c r="G97" s="27"/>
      <c r="H97" s="27"/>
      <c r="I97" s="6">
        <f t="shared" si="10"/>
        <v>33388180</v>
      </c>
      <c r="J97" s="6">
        <f>J98</f>
        <v>22166400</v>
      </c>
      <c r="K97" s="6">
        <f>K98</f>
        <v>11221780</v>
      </c>
      <c r="L97" s="6">
        <f>L98</f>
        <v>11221780</v>
      </c>
    </row>
    <row r="98" spans="2:12" ht="33.6" customHeight="1" x14ac:dyDescent="0.2">
      <c r="B98" s="15"/>
      <c r="C98" s="29">
        <v>1210000</v>
      </c>
      <c r="D98" s="29"/>
      <c r="E98" s="29"/>
      <c r="F98" s="28" t="s">
        <v>90</v>
      </c>
      <c r="G98" s="27"/>
      <c r="H98" s="27"/>
      <c r="I98" s="6">
        <f t="shared" si="10"/>
        <v>33388180</v>
      </c>
      <c r="J98" s="6">
        <f>J99+J101+J113+J122</f>
        <v>22166400</v>
      </c>
      <c r="K98" s="6">
        <f>K99+K101+K113+K122</f>
        <v>11221780</v>
      </c>
      <c r="L98" s="6">
        <f>L99+L101+L113+L122</f>
        <v>11221780</v>
      </c>
    </row>
    <row r="99" spans="2:12" ht="24.75" customHeight="1" x14ac:dyDescent="0.2">
      <c r="B99" s="15"/>
      <c r="C99" s="25" t="s">
        <v>89</v>
      </c>
      <c r="D99" s="26">
        <v>3000</v>
      </c>
      <c r="E99" s="25"/>
      <c r="F99" s="24" t="s">
        <v>88</v>
      </c>
      <c r="G99" s="39"/>
      <c r="H99" s="39"/>
      <c r="I99" s="22">
        <f t="shared" si="10"/>
        <v>100000</v>
      </c>
      <c r="J99" s="22">
        <f>J100</f>
        <v>100000</v>
      </c>
      <c r="K99" s="22">
        <f>K100</f>
        <v>0</v>
      </c>
      <c r="L99" s="22">
        <f>L100</f>
        <v>0</v>
      </c>
    </row>
    <row r="100" spans="2:12" ht="30" x14ac:dyDescent="0.2">
      <c r="B100" s="15" t="s">
        <v>87</v>
      </c>
      <c r="C100" s="19" t="s">
        <v>86</v>
      </c>
      <c r="D100" s="12" t="s">
        <v>85</v>
      </c>
      <c r="E100" s="12" t="s">
        <v>84</v>
      </c>
      <c r="F100" s="11" t="s">
        <v>83</v>
      </c>
      <c r="G100" s="41" t="s">
        <v>82</v>
      </c>
      <c r="H100" s="32" t="s">
        <v>81</v>
      </c>
      <c r="I100" s="9">
        <f t="shared" si="10"/>
        <v>100000</v>
      </c>
      <c r="J100" s="31">
        <v>100000</v>
      </c>
      <c r="K100" s="9">
        <v>0</v>
      </c>
      <c r="L100" s="9">
        <v>0</v>
      </c>
    </row>
    <row r="101" spans="2:12" ht="27.6" customHeight="1" x14ac:dyDescent="0.2">
      <c r="B101" s="15"/>
      <c r="C101" s="25" t="s">
        <v>80</v>
      </c>
      <c r="D101" s="25" t="s">
        <v>79</v>
      </c>
      <c r="E101" s="25"/>
      <c r="F101" s="24" t="s">
        <v>55</v>
      </c>
      <c r="G101" s="39"/>
      <c r="H101" s="39"/>
      <c r="I101" s="22">
        <f t="shared" si="10"/>
        <v>23500780</v>
      </c>
      <c r="J101" s="22">
        <f>J102+J104+J106+J107+J108+J111+J105</f>
        <v>21579000</v>
      </c>
      <c r="K101" s="22">
        <f>K102+K104+K106+K107+K108+K111+K105+K112</f>
        <v>1921780</v>
      </c>
      <c r="L101" s="22">
        <f>L102+L104+L106+L107+L108+L111+L105+L112</f>
        <v>1921780</v>
      </c>
    </row>
    <row r="102" spans="2:12" ht="37.15" hidden="1" customHeight="1" x14ac:dyDescent="0.2">
      <c r="B102" s="15" t="s">
        <v>78</v>
      </c>
      <c r="C102" s="19" t="s">
        <v>76</v>
      </c>
      <c r="D102" s="12" t="s">
        <v>75</v>
      </c>
      <c r="E102" s="12" t="s">
        <v>52</v>
      </c>
      <c r="F102" s="11" t="s">
        <v>74</v>
      </c>
      <c r="G102" s="11" t="s">
        <v>77</v>
      </c>
      <c r="H102" s="11" t="s">
        <v>62</v>
      </c>
      <c r="I102" s="9">
        <f t="shared" si="10"/>
        <v>0</v>
      </c>
      <c r="J102" s="9"/>
      <c r="K102" s="9"/>
      <c r="L102" s="9"/>
    </row>
    <row r="103" spans="2:12" ht="56.25" hidden="1" customHeight="1" x14ac:dyDescent="0.2">
      <c r="B103" s="15"/>
      <c r="C103" s="19"/>
      <c r="D103" s="12"/>
      <c r="E103" s="12"/>
      <c r="F103" s="11"/>
      <c r="G103" s="10"/>
      <c r="H103" s="11"/>
      <c r="I103" s="9"/>
      <c r="J103" s="9"/>
      <c r="K103" s="9"/>
      <c r="L103" s="9"/>
    </row>
    <row r="104" spans="2:12" ht="48.75" customHeight="1" x14ac:dyDescent="0.2">
      <c r="B104" s="15"/>
      <c r="C104" s="19" t="s">
        <v>76</v>
      </c>
      <c r="D104" s="12" t="s">
        <v>75</v>
      </c>
      <c r="E104" s="12" t="s">
        <v>52</v>
      </c>
      <c r="F104" s="11" t="s">
        <v>74</v>
      </c>
      <c r="G104" s="485" t="s">
        <v>73</v>
      </c>
      <c r="H104" s="485" t="s">
        <v>72</v>
      </c>
      <c r="I104" s="43">
        <f t="shared" si="10"/>
        <v>200000</v>
      </c>
      <c r="J104" s="44">
        <v>0</v>
      </c>
      <c r="K104" s="43">
        <v>200000</v>
      </c>
      <c r="L104" s="43">
        <v>200000</v>
      </c>
    </row>
    <row r="105" spans="2:12" ht="48.75" hidden="1" customHeight="1" x14ac:dyDescent="0.2">
      <c r="B105" s="15"/>
      <c r="C105" s="19" t="s">
        <v>732</v>
      </c>
      <c r="D105" s="12" t="s">
        <v>733</v>
      </c>
      <c r="E105" s="12" t="s">
        <v>52</v>
      </c>
      <c r="F105" s="11" t="s">
        <v>734</v>
      </c>
      <c r="G105" s="10" t="s">
        <v>676</v>
      </c>
      <c r="H105" s="51" t="s">
        <v>735</v>
      </c>
      <c r="I105" s="43">
        <f t="shared" si="10"/>
        <v>0</v>
      </c>
      <c r="J105" s="43"/>
      <c r="K105" s="44"/>
      <c r="L105" s="44"/>
    </row>
    <row r="106" spans="2:12" ht="46.5" customHeight="1" x14ac:dyDescent="0.2">
      <c r="B106" s="15" t="s">
        <v>54</v>
      </c>
      <c r="C106" s="14">
        <v>1216030</v>
      </c>
      <c r="D106" s="13">
        <v>6030</v>
      </c>
      <c r="E106" s="12" t="s">
        <v>52</v>
      </c>
      <c r="F106" s="11" t="s">
        <v>53</v>
      </c>
      <c r="G106" s="485" t="s">
        <v>25</v>
      </c>
      <c r="H106" s="372" t="s">
        <v>19</v>
      </c>
      <c r="I106" s="38">
        <f t="shared" si="10"/>
        <v>3912050</v>
      </c>
      <c r="J106" s="43">
        <v>2228300</v>
      </c>
      <c r="K106" s="38">
        <v>1683750</v>
      </c>
      <c r="L106" s="9">
        <v>1683750</v>
      </c>
    </row>
    <row r="107" spans="2:12" ht="52.5" customHeight="1" x14ac:dyDescent="0.2">
      <c r="B107" s="15"/>
      <c r="C107" s="14">
        <v>1216030</v>
      </c>
      <c r="D107" s="13">
        <v>6030</v>
      </c>
      <c r="E107" s="12" t="s">
        <v>52</v>
      </c>
      <c r="F107" s="11" t="s">
        <v>53</v>
      </c>
      <c r="G107" s="269" t="s">
        <v>868</v>
      </c>
      <c r="H107" s="372" t="s">
        <v>912</v>
      </c>
      <c r="I107" s="38">
        <f t="shared" si="10"/>
        <v>19350700</v>
      </c>
      <c r="J107" s="43">
        <v>19350700</v>
      </c>
      <c r="K107" s="38">
        <v>0</v>
      </c>
      <c r="L107" s="9">
        <v>0</v>
      </c>
    </row>
    <row r="108" spans="2:12" ht="52.5" hidden="1" customHeight="1" x14ac:dyDescent="0.2">
      <c r="B108" s="15"/>
      <c r="C108" s="14">
        <v>1216030</v>
      </c>
      <c r="D108" s="13">
        <v>6030</v>
      </c>
      <c r="E108" s="12" t="s">
        <v>52</v>
      </c>
      <c r="F108" s="11" t="s">
        <v>53</v>
      </c>
      <c r="G108" s="41" t="s">
        <v>63</v>
      </c>
      <c r="H108" s="11" t="s">
        <v>62</v>
      </c>
      <c r="I108" s="38">
        <f t="shared" si="10"/>
        <v>0</v>
      </c>
      <c r="J108" s="43"/>
      <c r="K108" s="38"/>
      <c r="L108" s="9"/>
    </row>
    <row r="109" spans="2:12" ht="43.9" hidden="1" customHeight="1" x14ac:dyDescent="0.2">
      <c r="B109" s="15"/>
      <c r="C109" s="14">
        <v>1216070</v>
      </c>
      <c r="D109" s="13">
        <v>6070</v>
      </c>
      <c r="E109" s="12"/>
      <c r="F109" s="11" t="s">
        <v>70</v>
      </c>
      <c r="G109" s="11"/>
      <c r="H109" s="11"/>
      <c r="I109" s="38">
        <f t="shared" si="10"/>
        <v>0</v>
      </c>
      <c r="J109" s="38"/>
      <c r="K109" s="38"/>
      <c r="L109" s="9"/>
    </row>
    <row r="110" spans="2:12" ht="93.75" hidden="1" customHeight="1" x14ac:dyDescent="0.2">
      <c r="B110" s="15"/>
      <c r="C110" s="267">
        <v>1216071</v>
      </c>
      <c r="D110" s="268">
        <v>6071</v>
      </c>
      <c r="E110" s="268" t="s">
        <v>67</v>
      </c>
      <c r="F110" s="269" t="s">
        <v>69</v>
      </c>
      <c r="G110" s="269" t="s">
        <v>68</v>
      </c>
      <c r="H110" s="269"/>
      <c r="I110" s="270">
        <f t="shared" si="10"/>
        <v>0</v>
      </c>
      <c r="J110" s="271"/>
      <c r="K110" s="271"/>
      <c r="L110" s="271"/>
    </row>
    <row r="111" spans="2:12" ht="36.75" hidden="1" customHeight="1" x14ac:dyDescent="0.2">
      <c r="B111" s="15"/>
      <c r="C111" s="14">
        <v>1216090</v>
      </c>
      <c r="D111" s="13">
        <v>6090</v>
      </c>
      <c r="E111" s="12" t="s">
        <v>67</v>
      </c>
      <c r="F111" s="11" t="s">
        <v>64</v>
      </c>
      <c r="G111" s="40" t="s">
        <v>66</v>
      </c>
      <c r="H111" s="32" t="s">
        <v>253</v>
      </c>
      <c r="I111" s="38">
        <f t="shared" si="10"/>
        <v>0</v>
      </c>
      <c r="J111" s="38"/>
      <c r="K111" s="38"/>
      <c r="L111" s="9"/>
    </row>
    <row r="112" spans="2:12" ht="43.9" customHeight="1" x14ac:dyDescent="0.2">
      <c r="B112" s="15"/>
      <c r="C112" s="14">
        <v>1216090</v>
      </c>
      <c r="D112" s="13">
        <v>6090</v>
      </c>
      <c r="E112" s="12" t="s">
        <v>65</v>
      </c>
      <c r="F112" s="11" t="s">
        <v>64</v>
      </c>
      <c r="G112" s="485" t="s">
        <v>25</v>
      </c>
      <c r="H112" s="372" t="s">
        <v>19</v>
      </c>
      <c r="I112" s="38">
        <f t="shared" si="10"/>
        <v>38030</v>
      </c>
      <c r="J112" s="38">
        <v>0</v>
      </c>
      <c r="K112" s="38">
        <v>38030</v>
      </c>
      <c r="L112" s="9">
        <v>38030</v>
      </c>
    </row>
    <row r="113" spans="2:12" ht="25.15" customHeight="1" x14ac:dyDescent="0.2">
      <c r="B113" s="15" t="s">
        <v>54</v>
      </c>
      <c r="C113" s="26">
        <v>1217000</v>
      </c>
      <c r="D113" s="26">
        <v>7000</v>
      </c>
      <c r="E113" s="25"/>
      <c r="F113" s="24" t="s">
        <v>50</v>
      </c>
      <c r="G113" s="37"/>
      <c r="H113" s="37"/>
      <c r="I113" s="42">
        <f t="shared" si="10"/>
        <v>9787400</v>
      </c>
      <c r="J113" s="42">
        <f>J114+J117</f>
        <v>487400</v>
      </c>
      <c r="K113" s="42">
        <f t="shared" ref="K113:L113" si="15">K114+K117</f>
        <v>9300000</v>
      </c>
      <c r="L113" s="42">
        <f t="shared" si="15"/>
        <v>9300000</v>
      </c>
    </row>
    <row r="114" spans="2:12" ht="24.6" customHeight="1" x14ac:dyDescent="0.2">
      <c r="B114" s="15"/>
      <c r="C114" s="26">
        <v>1217300</v>
      </c>
      <c r="D114" s="26">
        <v>7300</v>
      </c>
      <c r="E114" s="25"/>
      <c r="F114" s="24" t="s">
        <v>49</v>
      </c>
      <c r="G114" s="37"/>
      <c r="H114" s="37"/>
      <c r="I114" s="42">
        <f t="shared" si="10"/>
        <v>1300000</v>
      </c>
      <c r="J114" s="42">
        <f>J115+J116</f>
        <v>0</v>
      </c>
      <c r="K114" s="42">
        <f>K115+K116</f>
        <v>1300000</v>
      </c>
      <c r="L114" s="42">
        <f>L115+L116</f>
        <v>1300000</v>
      </c>
    </row>
    <row r="115" spans="2:12" ht="48.75" customHeight="1" x14ac:dyDescent="0.2">
      <c r="B115" s="15"/>
      <c r="C115" s="14">
        <v>1217330</v>
      </c>
      <c r="D115" s="13">
        <v>7330</v>
      </c>
      <c r="E115" s="12" t="s">
        <v>35</v>
      </c>
      <c r="F115" s="11" t="s">
        <v>583</v>
      </c>
      <c r="G115" s="489" t="s">
        <v>797</v>
      </c>
      <c r="H115" s="372" t="s">
        <v>913</v>
      </c>
      <c r="I115" s="9">
        <f t="shared" si="10"/>
        <v>1300000</v>
      </c>
      <c r="J115" s="9">
        <v>0</v>
      </c>
      <c r="K115" s="9">
        <v>1300000</v>
      </c>
      <c r="L115" s="9">
        <v>1300000</v>
      </c>
    </row>
    <row r="116" spans="2:12" ht="47.25" hidden="1" customHeight="1" x14ac:dyDescent="0.2">
      <c r="B116" s="15"/>
      <c r="C116" s="14">
        <v>1217330</v>
      </c>
      <c r="D116" s="13">
        <v>7330</v>
      </c>
      <c r="E116" s="12" t="s">
        <v>35</v>
      </c>
      <c r="F116" s="11" t="s">
        <v>34</v>
      </c>
      <c r="G116" s="10" t="s">
        <v>25</v>
      </c>
      <c r="H116" s="10"/>
      <c r="I116" s="9">
        <f t="shared" ref="I116:I156" si="16">J116+K116</f>
        <v>0</v>
      </c>
      <c r="J116" s="9">
        <v>0</v>
      </c>
      <c r="K116" s="9"/>
      <c r="L116" s="9"/>
    </row>
    <row r="117" spans="2:12" ht="31.5" customHeight="1" x14ac:dyDescent="0.2">
      <c r="B117" s="15"/>
      <c r="C117" s="26">
        <v>1217600</v>
      </c>
      <c r="D117" s="26">
        <v>7600</v>
      </c>
      <c r="E117" s="25"/>
      <c r="F117" s="24" t="s">
        <v>286</v>
      </c>
      <c r="G117" s="37"/>
      <c r="H117" s="37"/>
      <c r="I117" s="42">
        <f>J117+K117</f>
        <v>8487400</v>
      </c>
      <c r="J117" s="42">
        <f>J119+J121+J118+J120</f>
        <v>487400</v>
      </c>
      <c r="K117" s="42">
        <f t="shared" ref="K117:L117" si="17">K119+K121+K118+K120</f>
        <v>8000000</v>
      </c>
      <c r="L117" s="42">
        <f t="shared" si="17"/>
        <v>8000000</v>
      </c>
    </row>
    <row r="118" spans="2:12" ht="44.25" customHeight="1" x14ac:dyDescent="0.2">
      <c r="B118" s="15"/>
      <c r="C118" s="14">
        <v>1217640</v>
      </c>
      <c r="D118" s="13">
        <v>7640</v>
      </c>
      <c r="E118" s="12" t="s">
        <v>578</v>
      </c>
      <c r="F118" s="11" t="s">
        <v>579</v>
      </c>
      <c r="G118" s="485" t="s">
        <v>73</v>
      </c>
      <c r="H118" s="485" t="s">
        <v>72</v>
      </c>
      <c r="I118" s="9">
        <f>J118+K118</f>
        <v>2000000</v>
      </c>
      <c r="J118" s="9">
        <v>0</v>
      </c>
      <c r="K118" s="9">
        <v>2000000</v>
      </c>
      <c r="L118" s="9">
        <v>2000000</v>
      </c>
    </row>
    <row r="119" spans="2:12" ht="61.5" customHeight="1" x14ac:dyDescent="0.2">
      <c r="B119" s="15"/>
      <c r="C119" s="14">
        <v>1217640</v>
      </c>
      <c r="D119" s="13">
        <v>7640</v>
      </c>
      <c r="E119" s="12" t="s">
        <v>578</v>
      </c>
      <c r="F119" s="11" t="s">
        <v>579</v>
      </c>
      <c r="G119" s="10" t="s">
        <v>580</v>
      </c>
      <c r="H119" s="51" t="s">
        <v>596</v>
      </c>
      <c r="I119" s="9">
        <f>J119+K119</f>
        <v>487400</v>
      </c>
      <c r="J119" s="9">
        <v>487400</v>
      </c>
      <c r="K119" s="9">
        <v>0</v>
      </c>
      <c r="L119" s="9">
        <v>0</v>
      </c>
    </row>
    <row r="120" spans="2:12" ht="61.5" customHeight="1" x14ac:dyDescent="0.2">
      <c r="B120" s="15"/>
      <c r="C120" s="14">
        <v>1217670</v>
      </c>
      <c r="D120" s="13">
        <v>7670</v>
      </c>
      <c r="E120" s="12" t="s">
        <v>209</v>
      </c>
      <c r="F120" s="11" t="s">
        <v>422</v>
      </c>
      <c r="G120" s="269" t="s">
        <v>868</v>
      </c>
      <c r="H120" s="372" t="s">
        <v>912</v>
      </c>
      <c r="I120" s="9">
        <f>J120+K120</f>
        <v>3000000</v>
      </c>
      <c r="J120" s="9">
        <v>0</v>
      </c>
      <c r="K120" s="9">
        <v>3000000</v>
      </c>
      <c r="L120" s="9">
        <v>3000000</v>
      </c>
    </row>
    <row r="121" spans="2:12" ht="54.75" customHeight="1" x14ac:dyDescent="0.2">
      <c r="B121" s="15"/>
      <c r="C121" s="14">
        <v>1217670</v>
      </c>
      <c r="D121" s="13">
        <v>7670</v>
      </c>
      <c r="E121" s="12" t="s">
        <v>209</v>
      </c>
      <c r="F121" s="11" t="s">
        <v>422</v>
      </c>
      <c r="G121" s="269" t="s">
        <v>869</v>
      </c>
      <c r="H121" s="372" t="s">
        <v>914</v>
      </c>
      <c r="I121" s="9">
        <f>J121+K121</f>
        <v>3000000</v>
      </c>
      <c r="J121" s="9">
        <v>0</v>
      </c>
      <c r="K121" s="9">
        <v>3000000</v>
      </c>
      <c r="L121" s="9">
        <v>3000000</v>
      </c>
    </row>
    <row r="122" spans="2:12" ht="24.6" hidden="1" customHeight="1" x14ac:dyDescent="0.2">
      <c r="B122" s="15"/>
      <c r="C122" s="26">
        <v>1218000</v>
      </c>
      <c r="D122" s="26">
        <v>8000</v>
      </c>
      <c r="E122" s="25"/>
      <c r="F122" s="24" t="s">
        <v>16</v>
      </c>
      <c r="G122" s="39"/>
      <c r="H122" s="39"/>
      <c r="I122" s="22">
        <f t="shared" si="16"/>
        <v>0</v>
      </c>
      <c r="J122" s="22">
        <f>J123</f>
        <v>0</v>
      </c>
      <c r="K122" s="22">
        <f>K123</f>
        <v>0</v>
      </c>
      <c r="L122" s="22"/>
    </row>
    <row r="123" spans="2:12" ht="24.6" hidden="1" customHeight="1" x14ac:dyDescent="0.2">
      <c r="B123" s="15"/>
      <c r="C123" s="26">
        <v>1218300</v>
      </c>
      <c r="D123" s="26">
        <v>8300</v>
      </c>
      <c r="E123" s="25"/>
      <c r="F123" s="24" t="s">
        <v>61</v>
      </c>
      <c r="G123" s="39"/>
      <c r="H123" s="39"/>
      <c r="I123" s="22">
        <f t="shared" si="16"/>
        <v>0</v>
      </c>
      <c r="J123" s="22">
        <f>J124</f>
        <v>0</v>
      </c>
      <c r="K123" s="22">
        <f>K124</f>
        <v>0</v>
      </c>
      <c r="L123" s="22"/>
    </row>
    <row r="124" spans="2:12" ht="100.5" hidden="1" customHeight="1" x14ac:dyDescent="0.2">
      <c r="B124" s="15" t="s">
        <v>60</v>
      </c>
      <c r="C124" s="14">
        <v>1218330</v>
      </c>
      <c r="D124" s="13">
        <v>8330</v>
      </c>
      <c r="E124" s="12" t="s">
        <v>59</v>
      </c>
      <c r="F124" s="11" t="s">
        <v>58</v>
      </c>
      <c r="G124" s="40" t="s">
        <v>57</v>
      </c>
      <c r="H124" s="40"/>
      <c r="I124" s="9">
        <f t="shared" si="16"/>
        <v>0</v>
      </c>
      <c r="J124" s="9">
        <v>0</v>
      </c>
      <c r="K124" s="9">
        <v>0</v>
      </c>
      <c r="L124" s="9">
        <v>0</v>
      </c>
    </row>
    <row r="125" spans="2:12" ht="30.6" customHeight="1" x14ac:dyDescent="0.2">
      <c r="B125" s="15"/>
      <c r="C125" s="28">
        <v>1500000</v>
      </c>
      <c r="D125" s="30"/>
      <c r="E125" s="7"/>
      <c r="F125" s="28" t="s">
        <v>56</v>
      </c>
      <c r="G125" s="27"/>
      <c r="H125" s="27"/>
      <c r="I125" s="6">
        <f t="shared" si="16"/>
        <v>37866000</v>
      </c>
      <c r="J125" s="6">
        <f>J126</f>
        <v>4600000</v>
      </c>
      <c r="K125" s="6">
        <f>K126</f>
        <v>33266000</v>
      </c>
      <c r="L125" s="6">
        <f>L126</f>
        <v>33266000</v>
      </c>
    </row>
    <row r="126" spans="2:12" ht="30" customHeight="1" x14ac:dyDescent="0.2">
      <c r="B126" s="15"/>
      <c r="C126" s="29">
        <v>1510000</v>
      </c>
      <c r="D126" s="29"/>
      <c r="E126" s="29"/>
      <c r="F126" s="28" t="s">
        <v>56</v>
      </c>
      <c r="G126" s="27"/>
      <c r="H126" s="27"/>
      <c r="I126" s="6">
        <f t="shared" si="16"/>
        <v>37866000</v>
      </c>
      <c r="J126" s="6">
        <f>J127+J130</f>
        <v>4600000</v>
      </c>
      <c r="K126" s="6">
        <f>K127+K130</f>
        <v>33266000</v>
      </c>
      <c r="L126" s="6">
        <f>L127+L130</f>
        <v>33266000</v>
      </c>
    </row>
    <row r="127" spans="2:12" ht="24.6" customHeight="1" x14ac:dyDescent="0.2">
      <c r="B127" s="15"/>
      <c r="C127" s="26">
        <v>1516000</v>
      </c>
      <c r="D127" s="26">
        <v>6000</v>
      </c>
      <c r="E127" s="25"/>
      <c r="F127" s="24" t="s">
        <v>55</v>
      </c>
      <c r="G127" s="39"/>
      <c r="H127" s="39"/>
      <c r="I127" s="22">
        <f t="shared" si="16"/>
        <v>600000</v>
      </c>
      <c r="J127" s="22">
        <f>J128+J129</f>
        <v>600000</v>
      </c>
      <c r="K127" s="22">
        <f>K128+K129</f>
        <v>0</v>
      </c>
      <c r="L127" s="22">
        <f>L128+L129</f>
        <v>0</v>
      </c>
    </row>
    <row r="128" spans="2:12" ht="45" x14ac:dyDescent="0.2">
      <c r="B128" s="15" t="s">
        <v>54</v>
      </c>
      <c r="C128" s="14">
        <v>1516030</v>
      </c>
      <c r="D128" s="13">
        <v>6030</v>
      </c>
      <c r="E128" s="12" t="s">
        <v>52</v>
      </c>
      <c r="F128" s="11" t="s">
        <v>53</v>
      </c>
      <c r="G128" s="485" t="s">
        <v>25</v>
      </c>
      <c r="H128" s="372" t="s">
        <v>19</v>
      </c>
      <c r="I128" s="9">
        <f t="shared" si="16"/>
        <v>600000</v>
      </c>
      <c r="J128" s="31">
        <v>600000</v>
      </c>
      <c r="K128" s="9">
        <v>0</v>
      </c>
      <c r="L128" s="9">
        <v>0</v>
      </c>
    </row>
    <row r="129" spans="2:12" ht="30.6" hidden="1" customHeight="1" x14ac:dyDescent="0.2">
      <c r="B129" s="15"/>
      <c r="C129" s="14">
        <v>1516040</v>
      </c>
      <c r="D129" s="13">
        <v>6040</v>
      </c>
      <c r="E129" s="12" t="s">
        <v>52</v>
      </c>
      <c r="F129" s="11" t="s">
        <v>51</v>
      </c>
      <c r="G129" s="16" t="s">
        <v>33</v>
      </c>
      <c r="H129" s="32" t="s">
        <v>32</v>
      </c>
      <c r="I129" s="9">
        <f t="shared" si="16"/>
        <v>0</v>
      </c>
      <c r="J129" s="9"/>
      <c r="K129" s="9"/>
      <c r="L129" s="9"/>
    </row>
    <row r="130" spans="2:12" ht="26.45" customHeight="1" x14ac:dyDescent="0.2">
      <c r="B130" s="15"/>
      <c r="C130" s="26">
        <v>1517000</v>
      </c>
      <c r="D130" s="26">
        <v>7000</v>
      </c>
      <c r="E130" s="25"/>
      <c r="F130" s="24" t="s">
        <v>50</v>
      </c>
      <c r="G130" s="37"/>
      <c r="H130" s="37"/>
      <c r="I130" s="22">
        <f t="shared" si="16"/>
        <v>37266000</v>
      </c>
      <c r="J130" s="22">
        <f>J131+J145</f>
        <v>4000000</v>
      </c>
      <c r="K130" s="22">
        <f>K131+K145</f>
        <v>33266000</v>
      </c>
      <c r="L130" s="22">
        <f>L131+L145</f>
        <v>33266000</v>
      </c>
    </row>
    <row r="131" spans="2:12" ht="27.6" customHeight="1" x14ac:dyDescent="0.2">
      <c r="B131" s="15"/>
      <c r="C131" s="26">
        <v>1517300</v>
      </c>
      <c r="D131" s="26">
        <v>7300</v>
      </c>
      <c r="E131" s="25"/>
      <c r="F131" s="24" t="s">
        <v>49</v>
      </c>
      <c r="G131" s="37"/>
      <c r="H131" s="37"/>
      <c r="I131" s="22">
        <f t="shared" si="16"/>
        <v>23266000</v>
      </c>
      <c r="J131" s="22">
        <f>J132+J135+J136+J138+J139+J141+J142+J140+J133+J134</f>
        <v>0</v>
      </c>
      <c r="K131" s="22">
        <f>K132+K135+K136+K138+K139+K141+K142+K140+K133+K134+K143+K144</f>
        <v>23266000</v>
      </c>
      <c r="L131" s="22">
        <f t="shared" ref="L131" si="18">L132+L135+L136+L138+L139+L141+L142+L140+L133+L134</f>
        <v>23266000</v>
      </c>
    </row>
    <row r="132" spans="2:12" ht="48.6" customHeight="1" x14ac:dyDescent="0.2">
      <c r="B132" s="15"/>
      <c r="C132" s="19">
        <v>1517321</v>
      </c>
      <c r="D132" s="12">
        <v>7321</v>
      </c>
      <c r="E132" s="12" t="s">
        <v>35</v>
      </c>
      <c r="F132" s="11" t="s">
        <v>48</v>
      </c>
      <c r="G132" s="485" t="s">
        <v>38</v>
      </c>
      <c r="H132" s="372" t="s">
        <v>44</v>
      </c>
      <c r="I132" s="31">
        <f t="shared" si="16"/>
        <v>45540</v>
      </c>
      <c r="J132" s="31">
        <v>0</v>
      </c>
      <c r="K132" s="31">
        <v>45540</v>
      </c>
      <c r="L132" s="31">
        <v>45540</v>
      </c>
    </row>
    <row r="133" spans="2:12" ht="88.15" customHeight="1" x14ac:dyDescent="0.2">
      <c r="B133" s="15"/>
      <c r="C133" s="19" t="s">
        <v>627</v>
      </c>
      <c r="D133" s="12" t="s">
        <v>628</v>
      </c>
      <c r="E133" s="12" t="s">
        <v>35</v>
      </c>
      <c r="F133" s="11" t="s">
        <v>48</v>
      </c>
      <c r="G133" s="269" t="s">
        <v>630</v>
      </c>
      <c r="H133" s="372" t="s">
        <v>633</v>
      </c>
      <c r="I133" s="31">
        <f t="shared" si="16"/>
        <v>8472160</v>
      </c>
      <c r="J133" s="31">
        <v>0</v>
      </c>
      <c r="K133" s="31">
        <v>8472160</v>
      </c>
      <c r="L133" s="31">
        <v>8472160</v>
      </c>
    </row>
    <row r="134" spans="2:12" ht="91.15" customHeight="1" x14ac:dyDescent="0.2">
      <c r="B134" s="15"/>
      <c r="C134" s="19" t="s">
        <v>627</v>
      </c>
      <c r="D134" s="12" t="s">
        <v>628</v>
      </c>
      <c r="E134" s="12" t="s">
        <v>35</v>
      </c>
      <c r="F134" s="11" t="s">
        <v>48</v>
      </c>
      <c r="G134" s="269" t="s">
        <v>656</v>
      </c>
      <c r="H134" s="372" t="s">
        <v>807</v>
      </c>
      <c r="I134" s="31">
        <f t="shared" si="16"/>
        <v>5348300</v>
      </c>
      <c r="J134" s="31">
        <v>0</v>
      </c>
      <c r="K134" s="31">
        <v>5348300</v>
      </c>
      <c r="L134" s="31">
        <v>5348300</v>
      </c>
    </row>
    <row r="135" spans="2:12" ht="79.5" customHeight="1" x14ac:dyDescent="0.2">
      <c r="B135" s="15"/>
      <c r="C135" s="19">
        <v>1517321</v>
      </c>
      <c r="D135" s="12">
        <v>7321</v>
      </c>
      <c r="E135" s="12" t="s">
        <v>35</v>
      </c>
      <c r="F135" s="11" t="s">
        <v>48</v>
      </c>
      <c r="G135" s="485" t="s">
        <v>37</v>
      </c>
      <c r="H135" s="372" t="s">
        <v>36</v>
      </c>
      <c r="I135" s="31">
        <f t="shared" si="16"/>
        <v>4000000</v>
      </c>
      <c r="J135" s="31">
        <v>0</v>
      </c>
      <c r="K135" s="31">
        <v>4000000</v>
      </c>
      <c r="L135" s="31">
        <v>4000000</v>
      </c>
    </row>
    <row r="136" spans="2:12" ht="48.6" hidden="1" customHeight="1" x14ac:dyDescent="0.2">
      <c r="B136" s="15"/>
      <c r="C136" s="19" t="s">
        <v>47</v>
      </c>
      <c r="D136" s="12" t="s">
        <v>46</v>
      </c>
      <c r="E136" s="12" t="s">
        <v>35</v>
      </c>
      <c r="F136" s="11" t="s">
        <v>45</v>
      </c>
      <c r="G136" s="11" t="s">
        <v>38</v>
      </c>
      <c r="H136" s="32" t="s">
        <v>44</v>
      </c>
      <c r="I136" s="31">
        <f t="shared" si="16"/>
        <v>0</v>
      </c>
      <c r="J136" s="31">
        <v>0</v>
      </c>
      <c r="K136" s="31"/>
      <c r="L136" s="31"/>
    </row>
    <row r="137" spans="2:12" ht="48.6" hidden="1" customHeight="1" x14ac:dyDescent="0.2">
      <c r="B137" s="15"/>
      <c r="C137" s="19">
        <v>1517324</v>
      </c>
      <c r="D137" s="12">
        <v>7324</v>
      </c>
      <c r="E137" s="12" t="s">
        <v>35</v>
      </c>
      <c r="F137" s="11" t="s">
        <v>43</v>
      </c>
      <c r="G137" s="11" t="s">
        <v>38</v>
      </c>
      <c r="H137" s="11"/>
      <c r="I137" s="31">
        <f t="shared" si="16"/>
        <v>0</v>
      </c>
      <c r="J137" s="31"/>
      <c r="K137" s="31"/>
      <c r="L137" s="31"/>
    </row>
    <row r="138" spans="2:12" ht="47.25" customHeight="1" x14ac:dyDescent="0.2">
      <c r="B138" s="15"/>
      <c r="C138" s="19" t="s">
        <v>42</v>
      </c>
      <c r="D138" s="12" t="s">
        <v>41</v>
      </c>
      <c r="E138" s="12" t="s">
        <v>35</v>
      </c>
      <c r="F138" s="11" t="s">
        <v>40</v>
      </c>
      <c r="G138" s="485" t="s">
        <v>38</v>
      </c>
      <c r="H138" s="372" t="s">
        <v>44</v>
      </c>
      <c r="I138" s="31">
        <f t="shared" si="16"/>
        <v>2000000</v>
      </c>
      <c r="J138" s="31">
        <v>0</v>
      </c>
      <c r="K138" s="31">
        <v>2000000</v>
      </c>
      <c r="L138" s="31">
        <v>2000000</v>
      </c>
    </row>
    <row r="139" spans="2:12" ht="47.25" hidden="1" customHeight="1" x14ac:dyDescent="0.2">
      <c r="B139" s="15"/>
      <c r="C139" s="14">
        <v>1517330</v>
      </c>
      <c r="D139" s="13">
        <v>7330</v>
      </c>
      <c r="E139" s="12" t="s">
        <v>35</v>
      </c>
      <c r="F139" s="11" t="s">
        <v>583</v>
      </c>
      <c r="G139" s="10" t="s">
        <v>20</v>
      </c>
      <c r="H139" s="32" t="s">
        <v>19</v>
      </c>
      <c r="I139" s="9">
        <f t="shared" si="16"/>
        <v>0</v>
      </c>
      <c r="J139" s="9">
        <v>0</v>
      </c>
      <c r="K139" s="38"/>
      <c r="L139" s="38"/>
    </row>
    <row r="140" spans="2:12" ht="46.9" customHeight="1" x14ac:dyDescent="0.2">
      <c r="B140" s="15" t="s">
        <v>39</v>
      </c>
      <c r="C140" s="14">
        <v>1517330</v>
      </c>
      <c r="D140" s="13">
        <v>7330</v>
      </c>
      <c r="E140" s="12" t="s">
        <v>35</v>
      </c>
      <c r="F140" s="11" t="s">
        <v>583</v>
      </c>
      <c r="G140" s="485" t="s">
        <v>810</v>
      </c>
      <c r="H140" s="372" t="s">
        <v>915</v>
      </c>
      <c r="I140" s="9">
        <f t="shared" si="16"/>
        <v>100000</v>
      </c>
      <c r="J140" s="9">
        <v>0</v>
      </c>
      <c r="K140" s="38">
        <v>100000</v>
      </c>
      <c r="L140" s="38">
        <v>100000</v>
      </c>
    </row>
    <row r="141" spans="2:12" ht="78" customHeight="1" x14ac:dyDescent="0.2">
      <c r="B141" s="15"/>
      <c r="C141" s="14">
        <v>1517330</v>
      </c>
      <c r="D141" s="13">
        <v>7330</v>
      </c>
      <c r="E141" s="12" t="s">
        <v>35</v>
      </c>
      <c r="F141" s="11" t="s">
        <v>583</v>
      </c>
      <c r="G141" s="485" t="s">
        <v>37</v>
      </c>
      <c r="H141" s="372" t="s">
        <v>36</v>
      </c>
      <c r="I141" s="9">
        <f t="shared" si="16"/>
        <v>3000000</v>
      </c>
      <c r="J141" s="9">
        <v>0</v>
      </c>
      <c r="K141" s="38">
        <v>3000000</v>
      </c>
      <c r="L141" s="38">
        <v>3000000</v>
      </c>
    </row>
    <row r="142" spans="2:12" ht="37.9" customHeight="1" x14ac:dyDescent="0.2">
      <c r="B142" s="15"/>
      <c r="C142" s="14">
        <v>1517330</v>
      </c>
      <c r="D142" s="13">
        <v>7330</v>
      </c>
      <c r="E142" s="12" t="s">
        <v>35</v>
      </c>
      <c r="F142" s="11" t="s">
        <v>583</v>
      </c>
      <c r="G142" s="492" t="s">
        <v>33</v>
      </c>
      <c r="H142" s="372" t="s">
        <v>32</v>
      </c>
      <c r="I142" s="9">
        <f t="shared" si="16"/>
        <v>300000</v>
      </c>
      <c r="J142" s="9">
        <v>0</v>
      </c>
      <c r="K142" s="38">
        <v>300000</v>
      </c>
      <c r="L142" s="38">
        <v>300000</v>
      </c>
    </row>
    <row r="143" spans="2:12" ht="99.75" hidden="1" customHeight="1" x14ac:dyDescent="0.2">
      <c r="B143" s="15"/>
      <c r="C143" s="19" t="s">
        <v>624</v>
      </c>
      <c r="D143" s="12" t="s">
        <v>625</v>
      </c>
      <c r="E143" s="12" t="s">
        <v>209</v>
      </c>
      <c r="F143" s="11" t="s">
        <v>48</v>
      </c>
      <c r="G143" s="11" t="s">
        <v>629</v>
      </c>
      <c r="H143" s="32" t="s">
        <v>633</v>
      </c>
      <c r="I143" s="31">
        <f t="shared" ref="I143:I144" si="19">J143+K143</f>
        <v>0</v>
      </c>
      <c r="J143" s="31">
        <v>0</v>
      </c>
      <c r="K143" s="31"/>
      <c r="L143" s="31"/>
    </row>
    <row r="144" spans="2:12" ht="95.25" hidden="1" customHeight="1" x14ac:dyDescent="0.2">
      <c r="B144" s="15"/>
      <c r="C144" s="19" t="s">
        <v>624</v>
      </c>
      <c r="D144" s="12" t="s">
        <v>625</v>
      </c>
      <c r="E144" s="12" t="s">
        <v>209</v>
      </c>
      <c r="F144" s="11" t="s">
        <v>48</v>
      </c>
      <c r="G144" s="11" t="s">
        <v>657</v>
      </c>
      <c r="H144" s="32" t="s">
        <v>658</v>
      </c>
      <c r="I144" s="31">
        <f t="shared" si="19"/>
        <v>0</v>
      </c>
      <c r="J144" s="9">
        <v>0</v>
      </c>
      <c r="K144" s="38"/>
      <c r="L144" s="38"/>
    </row>
    <row r="145" spans="2:12" ht="30" customHeight="1" x14ac:dyDescent="0.2">
      <c r="B145" s="15"/>
      <c r="C145" s="26">
        <v>1517400</v>
      </c>
      <c r="D145" s="26">
        <v>7400</v>
      </c>
      <c r="E145" s="25"/>
      <c r="F145" s="24" t="s">
        <v>31</v>
      </c>
      <c r="G145" s="37"/>
      <c r="H145" s="37"/>
      <c r="I145" s="22">
        <f t="shared" si="16"/>
        <v>14000000</v>
      </c>
      <c r="J145" s="22">
        <f>J148</f>
        <v>4000000</v>
      </c>
      <c r="K145" s="22">
        <f>K148</f>
        <v>10000000</v>
      </c>
      <c r="L145" s="22">
        <f>L148</f>
        <v>10000000</v>
      </c>
    </row>
    <row r="146" spans="2:12" ht="31.5" hidden="1" customHeight="1" x14ac:dyDescent="0.2">
      <c r="B146" s="15" t="s">
        <v>30</v>
      </c>
      <c r="C146" s="14">
        <v>1517440</v>
      </c>
      <c r="D146" s="13">
        <v>7440</v>
      </c>
      <c r="E146" s="12"/>
      <c r="F146" s="11" t="s">
        <v>29</v>
      </c>
      <c r="G146" s="10"/>
      <c r="H146" s="10"/>
      <c r="I146" s="6">
        <f t="shared" si="16"/>
        <v>0</v>
      </c>
      <c r="J146" s="9">
        <f>J147</f>
        <v>0</v>
      </c>
      <c r="K146" s="9">
        <f>K147</f>
        <v>0</v>
      </c>
      <c r="L146" s="9"/>
    </row>
    <row r="147" spans="2:12" ht="42.75" hidden="1" customHeight="1" x14ac:dyDescent="0.2">
      <c r="B147" s="15"/>
      <c r="C147" s="36" t="s">
        <v>28</v>
      </c>
      <c r="D147" s="35" t="s">
        <v>27</v>
      </c>
      <c r="E147" s="35" t="s">
        <v>22</v>
      </c>
      <c r="F147" s="34" t="s">
        <v>26</v>
      </c>
      <c r="G147" s="34" t="s">
        <v>25</v>
      </c>
      <c r="H147" s="34"/>
      <c r="I147" s="6">
        <f t="shared" si="16"/>
        <v>0</v>
      </c>
      <c r="J147" s="33"/>
      <c r="K147" s="33"/>
      <c r="L147" s="33"/>
    </row>
    <row r="148" spans="2:12" ht="46.5" customHeight="1" x14ac:dyDescent="0.2">
      <c r="B148" s="15"/>
      <c r="C148" s="19" t="s">
        <v>24</v>
      </c>
      <c r="D148" s="12" t="s">
        <v>23</v>
      </c>
      <c r="E148" s="12" t="s">
        <v>22</v>
      </c>
      <c r="F148" s="11" t="s">
        <v>21</v>
      </c>
      <c r="G148" s="485" t="s">
        <v>25</v>
      </c>
      <c r="H148" s="372" t="s">
        <v>19</v>
      </c>
      <c r="I148" s="31">
        <f t="shared" si="16"/>
        <v>14000000</v>
      </c>
      <c r="J148" s="31">
        <v>4000000</v>
      </c>
      <c r="K148" s="31">
        <v>10000000</v>
      </c>
      <c r="L148" s="31">
        <v>10000000</v>
      </c>
    </row>
    <row r="149" spans="2:12" ht="25.15" hidden="1" customHeight="1" x14ac:dyDescent="0.2">
      <c r="B149" s="15"/>
      <c r="C149" s="28" t="s">
        <v>18</v>
      </c>
      <c r="D149" s="30"/>
      <c r="E149" s="7"/>
      <c r="F149" s="28" t="s">
        <v>17</v>
      </c>
      <c r="G149" s="27"/>
      <c r="H149" s="27"/>
      <c r="I149" s="6">
        <f t="shared" si="16"/>
        <v>0</v>
      </c>
      <c r="J149" s="6">
        <f>J150</f>
        <v>0</v>
      </c>
      <c r="K149" s="6">
        <f>K150</f>
        <v>0</v>
      </c>
      <c r="L149" s="6">
        <f>L150</f>
        <v>0</v>
      </c>
    </row>
    <row r="150" spans="2:12" ht="27" hidden="1" customHeight="1" x14ac:dyDescent="0.2">
      <c r="B150" s="15"/>
      <c r="C150" s="29" t="s">
        <v>18</v>
      </c>
      <c r="D150" s="29"/>
      <c r="E150" s="29"/>
      <c r="F150" s="28" t="s">
        <v>17</v>
      </c>
      <c r="G150" s="27"/>
      <c r="H150" s="27"/>
      <c r="I150" s="6">
        <f t="shared" si="16"/>
        <v>0</v>
      </c>
      <c r="J150" s="6">
        <f>J151+J153</f>
        <v>0</v>
      </c>
      <c r="K150" s="6">
        <f>K151+K153</f>
        <v>0</v>
      </c>
      <c r="L150" s="6">
        <f>L151+L153</f>
        <v>0</v>
      </c>
    </row>
    <row r="151" spans="2:12" ht="24.75" hidden="1" customHeight="1" x14ac:dyDescent="0.2">
      <c r="B151" s="15"/>
      <c r="C151" s="26">
        <v>3718000</v>
      </c>
      <c r="D151" s="26">
        <v>8000</v>
      </c>
      <c r="E151" s="25"/>
      <c r="F151" s="24" t="s">
        <v>16</v>
      </c>
      <c r="G151" s="23"/>
      <c r="H151" s="23"/>
      <c r="I151" s="22">
        <f t="shared" si="16"/>
        <v>0</v>
      </c>
      <c r="J151" s="22">
        <f>J152</f>
        <v>0</v>
      </c>
      <c r="K151" s="22">
        <f>K152</f>
        <v>0</v>
      </c>
      <c r="L151" s="22">
        <f>L152</f>
        <v>0</v>
      </c>
    </row>
    <row r="152" spans="2:12" ht="48.75" hidden="1" customHeight="1" x14ac:dyDescent="0.2">
      <c r="B152" s="15"/>
      <c r="C152" s="14" t="s">
        <v>15</v>
      </c>
      <c r="D152" s="13" t="s">
        <v>14</v>
      </c>
      <c r="E152" s="12" t="s">
        <v>13</v>
      </c>
      <c r="F152" s="11" t="s">
        <v>12</v>
      </c>
      <c r="G152" s="10" t="s">
        <v>8</v>
      </c>
      <c r="H152" s="10"/>
      <c r="I152" s="20">
        <f t="shared" si="16"/>
        <v>0</v>
      </c>
      <c r="J152" s="20"/>
      <c r="K152" s="20">
        <v>0</v>
      </c>
      <c r="L152" s="9"/>
    </row>
    <row r="153" spans="2:12" ht="25.5" hidden="1" customHeight="1" x14ac:dyDescent="0.2">
      <c r="B153" s="15"/>
      <c r="C153" s="26">
        <v>3719000</v>
      </c>
      <c r="D153" s="26">
        <v>9000</v>
      </c>
      <c r="E153" s="25"/>
      <c r="F153" s="24" t="s">
        <v>11</v>
      </c>
      <c r="G153" s="23"/>
      <c r="H153" s="23"/>
      <c r="I153" s="22">
        <f t="shared" si="16"/>
        <v>0</v>
      </c>
      <c r="J153" s="22">
        <f>J154+J157</f>
        <v>0</v>
      </c>
      <c r="K153" s="22">
        <f>K154+K157</f>
        <v>0</v>
      </c>
      <c r="L153" s="22">
        <f>L154+L157</f>
        <v>0</v>
      </c>
    </row>
    <row r="154" spans="2:12" ht="43.9" hidden="1" customHeight="1" x14ac:dyDescent="0.2">
      <c r="B154" s="15"/>
      <c r="C154" s="14">
        <v>3719700</v>
      </c>
      <c r="D154" s="14">
        <v>9700</v>
      </c>
      <c r="E154" s="19"/>
      <c r="F154" s="18" t="s">
        <v>10</v>
      </c>
      <c r="G154" s="21"/>
      <c r="H154" s="21"/>
      <c r="I154" s="17">
        <f t="shared" si="16"/>
        <v>0</v>
      </c>
      <c r="J154" s="17">
        <f>J155+J156</f>
        <v>0</v>
      </c>
      <c r="K154" s="17">
        <f>K155+K156</f>
        <v>0</v>
      </c>
      <c r="L154" s="17">
        <f>L155+L156</f>
        <v>0</v>
      </c>
    </row>
    <row r="155" spans="2:12" ht="46.5" hidden="1" customHeight="1" x14ac:dyDescent="0.2">
      <c r="B155" s="15" t="s">
        <v>9</v>
      </c>
      <c r="C155" s="14">
        <v>3719770</v>
      </c>
      <c r="D155" s="13">
        <v>9770</v>
      </c>
      <c r="E155" s="12" t="s">
        <v>5</v>
      </c>
      <c r="F155" s="11" t="s">
        <v>7</v>
      </c>
      <c r="G155" s="10" t="s">
        <v>8</v>
      </c>
      <c r="H155" s="10"/>
      <c r="I155" s="20">
        <f t="shared" si="16"/>
        <v>0</v>
      </c>
      <c r="J155" s="20"/>
      <c r="K155" s="20"/>
      <c r="L155" s="9"/>
    </row>
    <row r="156" spans="2:12" ht="36.6" hidden="1" customHeight="1" x14ac:dyDescent="0.2">
      <c r="B156" s="15"/>
      <c r="C156" s="14">
        <v>3719770</v>
      </c>
      <c r="D156" s="13">
        <v>9770</v>
      </c>
      <c r="E156" s="12" t="s">
        <v>5</v>
      </c>
      <c r="F156" s="11" t="s">
        <v>7</v>
      </c>
      <c r="G156" s="10" t="s">
        <v>6</v>
      </c>
      <c r="H156" s="10"/>
      <c r="I156" s="20">
        <f t="shared" si="16"/>
        <v>0</v>
      </c>
      <c r="J156" s="20"/>
      <c r="K156" s="20"/>
      <c r="L156" s="9"/>
    </row>
    <row r="157" spans="2:12" ht="50.25" hidden="1" customHeight="1" x14ac:dyDescent="0.2">
      <c r="B157" s="15"/>
      <c r="C157" s="14">
        <v>3719800</v>
      </c>
      <c r="D157" s="14">
        <v>9800</v>
      </c>
      <c r="E157" s="19" t="s">
        <v>5</v>
      </c>
      <c r="F157" s="18" t="s">
        <v>4</v>
      </c>
      <c r="G157" s="10"/>
      <c r="H157" s="10"/>
      <c r="I157" s="17">
        <f t="shared" ref="I157:I163" si="20">J157+K157</f>
        <v>0</v>
      </c>
      <c r="J157" s="17">
        <f>J159+J158+J160+J161+J162</f>
        <v>0</v>
      </c>
      <c r="K157" s="17">
        <f t="shared" ref="K157:L157" si="21">K159+K158+K160+K161+K162</f>
        <v>0</v>
      </c>
      <c r="L157" s="17">
        <f t="shared" si="21"/>
        <v>0</v>
      </c>
    </row>
    <row r="158" spans="2:12" ht="50.25" hidden="1" customHeight="1" x14ac:dyDescent="0.2">
      <c r="B158" s="15"/>
      <c r="C158" s="14">
        <v>3719800</v>
      </c>
      <c r="D158" s="13">
        <v>9800</v>
      </c>
      <c r="E158" s="12" t="s">
        <v>5</v>
      </c>
      <c r="F158" s="11" t="s">
        <v>4</v>
      </c>
      <c r="G158" s="10" t="s">
        <v>590</v>
      </c>
      <c r="H158" s="51" t="s">
        <v>597</v>
      </c>
      <c r="I158" s="9">
        <f t="shared" si="20"/>
        <v>0</v>
      </c>
      <c r="J158" s="20"/>
      <c r="K158" s="20"/>
      <c r="L158" s="20"/>
    </row>
    <row r="159" spans="2:12" ht="45.6" hidden="1" customHeight="1" x14ac:dyDescent="0.2">
      <c r="B159" s="15"/>
      <c r="C159" s="14">
        <v>3719800</v>
      </c>
      <c r="D159" s="13">
        <v>9800</v>
      </c>
      <c r="E159" s="12" t="s">
        <v>5</v>
      </c>
      <c r="F159" s="11" t="s">
        <v>4</v>
      </c>
      <c r="G159" s="16" t="s">
        <v>593</v>
      </c>
      <c r="H159" s="51" t="s">
        <v>598</v>
      </c>
      <c r="I159" s="9">
        <f t="shared" si="20"/>
        <v>0</v>
      </c>
      <c r="J159" s="9"/>
      <c r="K159" s="9"/>
      <c r="L159" s="9"/>
    </row>
    <row r="160" spans="2:12" ht="45.6" hidden="1" customHeight="1" x14ac:dyDescent="0.2">
      <c r="B160" s="15"/>
      <c r="C160" s="14">
        <v>3719800</v>
      </c>
      <c r="D160" s="13">
        <v>9800</v>
      </c>
      <c r="E160" s="12" t="s">
        <v>5</v>
      </c>
      <c r="F160" s="11" t="s">
        <v>4</v>
      </c>
      <c r="G160" s="16" t="s">
        <v>592</v>
      </c>
      <c r="H160" s="51" t="s">
        <v>599</v>
      </c>
      <c r="I160" s="9">
        <f t="shared" si="20"/>
        <v>0</v>
      </c>
      <c r="J160" s="9"/>
      <c r="K160" s="9"/>
      <c r="L160" s="9"/>
    </row>
    <row r="161" spans="2:20" ht="47.25" hidden="1" customHeight="1" x14ac:dyDescent="0.2">
      <c r="B161" s="15"/>
      <c r="C161" s="14">
        <v>3719800</v>
      </c>
      <c r="D161" s="13">
        <v>9800</v>
      </c>
      <c r="E161" s="12" t="s">
        <v>5</v>
      </c>
      <c r="F161" s="11" t="s">
        <v>4</v>
      </c>
      <c r="G161" s="10" t="s">
        <v>591</v>
      </c>
      <c r="H161" s="51" t="s">
        <v>600</v>
      </c>
      <c r="I161" s="9">
        <f t="shared" si="20"/>
        <v>0</v>
      </c>
      <c r="J161" s="9"/>
      <c r="K161" s="9"/>
      <c r="L161" s="9"/>
    </row>
    <row r="162" spans="2:20" ht="67.5" hidden="1" customHeight="1" x14ac:dyDescent="0.2">
      <c r="B162" s="15"/>
      <c r="C162" s="14">
        <v>3719800</v>
      </c>
      <c r="D162" s="13">
        <v>9800</v>
      </c>
      <c r="E162" s="12" t="s">
        <v>5</v>
      </c>
      <c r="F162" s="11" t="s">
        <v>4</v>
      </c>
      <c r="G162" s="10" t="s">
        <v>665</v>
      </c>
      <c r="H162" s="51" t="s">
        <v>669</v>
      </c>
      <c r="I162" s="9">
        <f t="shared" si="20"/>
        <v>0</v>
      </c>
      <c r="J162" s="9"/>
      <c r="K162" s="9"/>
      <c r="L162" s="9"/>
    </row>
    <row r="163" spans="2:20" ht="35.25" customHeight="1" x14ac:dyDescent="0.2">
      <c r="C163" s="7" t="s">
        <v>2</v>
      </c>
      <c r="D163" s="7" t="s">
        <v>2</v>
      </c>
      <c r="E163" s="7" t="s">
        <v>2</v>
      </c>
      <c r="F163" s="8" t="s">
        <v>3</v>
      </c>
      <c r="G163" s="7" t="s">
        <v>2</v>
      </c>
      <c r="H163" s="7" t="s">
        <v>2</v>
      </c>
      <c r="I163" s="6">
        <f t="shared" si="20"/>
        <v>87899380</v>
      </c>
      <c r="J163" s="5">
        <f>J11+J44+J60+J76+J84+J97+J125+J149</f>
        <v>39676600</v>
      </c>
      <c r="K163" s="5">
        <f>K11+K44+K60+K76+K84+K97+K125+K149</f>
        <v>48222780</v>
      </c>
      <c r="L163" s="5">
        <f>L11+L44+L60+L76+L84+L97+L125+L149</f>
        <v>48222780</v>
      </c>
    </row>
    <row r="165" spans="2:20" ht="18.75" x14ac:dyDescent="0.3">
      <c r="C165" s="679" t="s">
        <v>1</v>
      </c>
      <c r="D165" s="679"/>
      <c r="E165" s="679"/>
      <c r="F165" s="465"/>
      <c r="G165" s="465" t="s">
        <v>741</v>
      </c>
      <c r="H165" s="4"/>
      <c r="I165" s="4"/>
    </row>
    <row r="166" spans="2:20" ht="18.75" x14ac:dyDescent="0.3">
      <c r="C166" s="466"/>
      <c r="D166" s="466"/>
      <c r="E166" s="466"/>
      <c r="F166" s="466"/>
      <c r="G166" s="466"/>
    </row>
    <row r="167" spans="2:20" ht="15.75" x14ac:dyDescent="0.25">
      <c r="D167" s="467" t="s">
        <v>742</v>
      </c>
    </row>
    <row r="169" spans="2:20" ht="14.25" customHeight="1" x14ac:dyDescent="0.2">
      <c r="C169" s="680"/>
      <c r="D169" s="680"/>
      <c r="E169" s="680"/>
    </row>
    <row r="172" spans="2:20" ht="23.25" customHeight="1" x14ac:dyDescent="0.2">
      <c r="C172" s="676"/>
      <c r="D172" s="676"/>
      <c r="E172" s="676"/>
      <c r="F172" s="676"/>
      <c r="G172" s="676"/>
      <c r="H172" s="676"/>
      <c r="I172" s="676"/>
      <c r="J172" s="676"/>
      <c r="K172" s="676"/>
      <c r="L172" s="676"/>
    </row>
    <row r="173" spans="2:20" ht="20.25" customHeight="1" x14ac:dyDescent="0.2">
      <c r="C173" s="678"/>
      <c r="D173" s="678"/>
      <c r="E173" s="678"/>
      <c r="F173" s="678"/>
      <c r="G173" s="678"/>
      <c r="H173" s="678"/>
      <c r="I173" s="678"/>
      <c r="J173" s="678"/>
      <c r="K173" s="678"/>
      <c r="L173" s="678"/>
      <c r="M173" s="3"/>
      <c r="N173" s="3"/>
      <c r="O173" s="3"/>
      <c r="P173" s="3"/>
      <c r="Q173" s="3"/>
      <c r="R173" s="3"/>
      <c r="S173" s="3"/>
      <c r="T173" s="3"/>
    </row>
    <row r="174" spans="2:20" ht="20.25" customHeight="1" x14ac:dyDescent="0.2">
      <c r="C174" s="594"/>
      <c r="D174" s="594"/>
      <c r="E174" s="594"/>
      <c r="F174" s="594"/>
      <c r="G174" s="594"/>
      <c r="H174" s="594"/>
      <c r="I174" s="594"/>
      <c r="J174" s="594"/>
      <c r="K174" s="594"/>
      <c r="L174" s="594"/>
      <c r="M174" s="594"/>
      <c r="N174" s="594"/>
      <c r="O174" s="594"/>
      <c r="P174" s="594"/>
      <c r="Q174" s="594"/>
      <c r="R174" s="594"/>
      <c r="S174" s="594"/>
      <c r="T174" s="594"/>
    </row>
    <row r="175" spans="2:20" ht="30.75" customHeight="1" x14ac:dyDescent="0.2">
      <c r="C175" s="678"/>
      <c r="D175" s="678"/>
      <c r="E175" s="678"/>
      <c r="F175" s="678"/>
      <c r="G175" s="678"/>
      <c r="H175" s="678"/>
      <c r="I175" s="678"/>
      <c r="J175" s="678"/>
      <c r="K175" s="678"/>
      <c r="L175" s="678"/>
      <c r="M175" s="3"/>
      <c r="N175" s="3"/>
      <c r="O175" s="3"/>
      <c r="P175" s="3"/>
      <c r="Q175" s="3"/>
      <c r="R175" s="3"/>
      <c r="S175" s="3"/>
      <c r="T175" s="3"/>
    </row>
    <row r="176" spans="2:20" ht="21" customHeight="1" x14ac:dyDescent="0.2">
      <c r="C176" s="594"/>
      <c r="D176" s="594"/>
      <c r="E176" s="594"/>
      <c r="F176" s="594"/>
      <c r="G176" s="594"/>
      <c r="H176" s="594"/>
      <c r="I176" s="594"/>
      <c r="J176" s="594"/>
      <c r="K176" s="594"/>
      <c r="L176" s="594"/>
      <c r="M176" s="594"/>
      <c r="N176" s="594"/>
      <c r="O176" s="594"/>
      <c r="P176" s="594"/>
      <c r="Q176" s="594"/>
      <c r="R176" s="594"/>
      <c r="S176" s="594"/>
      <c r="T176" s="594"/>
    </row>
  </sheetData>
  <mergeCells count="19">
    <mergeCell ref="D6:E6"/>
    <mergeCell ref="D7:E7"/>
    <mergeCell ref="G8:G9"/>
    <mergeCell ref="I8:I9"/>
    <mergeCell ref="C176:T176"/>
    <mergeCell ref="C172:L172"/>
    <mergeCell ref="C5:L5"/>
    <mergeCell ref="C173:L173"/>
    <mergeCell ref="C175:L175"/>
    <mergeCell ref="C174:T174"/>
    <mergeCell ref="C165:E165"/>
    <mergeCell ref="C169:E169"/>
    <mergeCell ref="J8:J9"/>
    <mergeCell ref="K8:L8"/>
    <mergeCell ref="H8:H9"/>
    <mergeCell ref="C8:C9"/>
    <mergeCell ref="D8:D9"/>
    <mergeCell ref="E8:E9"/>
    <mergeCell ref="F8:F9"/>
  </mergeCells>
  <pageMargins left="0.70866141732283472" right="0.51181102362204722" top="0.15748031496062992" bottom="0.23622047244094491" header="0.35433070866141736" footer="0.35433070866141736"/>
  <pageSetup paperSize="9" scale="58" fitToHeight="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дод.1</vt:lpstr>
      <vt:lpstr>дод.2</vt:lpstr>
      <vt:lpstr>дод.3</vt:lpstr>
      <vt:lpstr>дод.4</vt:lpstr>
      <vt:lpstr>дод.5</vt:lpstr>
      <vt:lpstr>дод.6</vt:lpstr>
      <vt:lpstr>Дод.7</vt:lpstr>
      <vt:lpstr>дод.1!Заголовки_для_печати</vt:lpstr>
      <vt:lpstr>дод.2!Заголовки_для_печати</vt:lpstr>
      <vt:lpstr>дод.3!Заголовки_для_печати</vt:lpstr>
      <vt:lpstr>дод.5!Заголовки_для_печати</vt:lpstr>
      <vt:lpstr>Дод.7!Заголовки_для_печати</vt:lpstr>
      <vt:lpstr>дод.2!Область_печати</vt:lpstr>
      <vt:lpstr>дод.3!Область_печати</vt:lpstr>
      <vt:lpstr>дод.4!Область_печати</vt:lpstr>
      <vt:lpstr>дод.5!Область_печати</vt:lpstr>
      <vt:lpstr>Дод.7!Область_печати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dc:creator>
  <cp:lastModifiedBy>пк</cp:lastModifiedBy>
  <cp:lastPrinted>2019-12-20T07:42:56Z</cp:lastPrinted>
  <dcterms:created xsi:type="dcterms:W3CDTF">2019-03-19T12:11:47Z</dcterms:created>
  <dcterms:modified xsi:type="dcterms:W3CDTF">2019-12-20T07:43:43Z</dcterms:modified>
</cp:coreProperties>
</file>