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570" windowHeight="6975" tabRatio="1000" activeTab="0"/>
  </bookViews>
  <sheets>
    <sheet name="січень 2020" sheetId="1" r:id="rId1"/>
  </sheets>
  <definedNames>
    <definedName name="_xlnm.Print_Area" localSheetId="0">'січень 2020'!$B$1:$AN$175</definedName>
  </definedNames>
  <calcPr fullCalcOnLoad="1"/>
</workbook>
</file>

<file path=xl/sharedStrings.xml><?xml version="1.0" encoding="utf-8"?>
<sst xmlns="http://schemas.openxmlformats.org/spreadsheetml/2006/main" count="105" uniqueCount="69">
  <si>
    <t>ї</t>
  </si>
  <si>
    <t>(тис.грн.)</t>
  </si>
  <si>
    <t>Показник</t>
  </si>
  <si>
    <t>надійшло доходів / план видатків на місяць</t>
  </si>
  <si>
    <t>Всього профінансовано</t>
  </si>
  <si>
    <t xml:space="preserve">   Субвенція на утримання об'єктів спільного користування</t>
  </si>
  <si>
    <t xml:space="preserve">   Трансферти (Освітня субвенція)</t>
  </si>
  <si>
    <t>х</t>
  </si>
  <si>
    <t>Доходи загального фонду, т.ч.</t>
  </si>
  <si>
    <t>Податок на доходи фізичних осіб</t>
  </si>
  <si>
    <t>Податок на прибуток підпрємств комунальної власності</t>
  </si>
  <si>
    <t>Акцизний податок</t>
  </si>
  <si>
    <t>Податок на нерухоме майно</t>
  </si>
  <si>
    <t>Земельний податок</t>
  </si>
  <si>
    <t xml:space="preserve">Єдиний податок </t>
  </si>
  <si>
    <t>Плата за надання інших адмінпослуг</t>
  </si>
  <si>
    <t>Інші надходження, податки та збори</t>
  </si>
  <si>
    <t>Доходи всього</t>
  </si>
  <si>
    <t>Видатки всього</t>
  </si>
  <si>
    <t>ОМС, інші видатки (0160, 0180)</t>
  </si>
  <si>
    <t>заробітна плата</t>
  </si>
  <si>
    <t>ОМС, інші видатки</t>
  </si>
  <si>
    <t>енергоносії</t>
  </si>
  <si>
    <t>Освіта</t>
  </si>
  <si>
    <t>інші поточні видатки</t>
  </si>
  <si>
    <t>Охорона здоров'я</t>
  </si>
  <si>
    <t>Соцзахист</t>
  </si>
  <si>
    <t>ЖКГ</t>
  </si>
  <si>
    <t>медикаменти</t>
  </si>
  <si>
    <t>Культура</t>
  </si>
  <si>
    <t>харчування</t>
  </si>
  <si>
    <t>Спорт</t>
  </si>
  <si>
    <t>Інші видатки</t>
  </si>
  <si>
    <t>Первинна медична допомога населенню (2110)</t>
  </si>
  <si>
    <t>поточні трансферти</t>
  </si>
  <si>
    <t>Відшкодування вартості лікарських засобів для лікування окремих захворювань (2146)</t>
  </si>
  <si>
    <t>090412, 091205, 091108, 090209, 090213, 091104</t>
  </si>
  <si>
    <t>Соціальний захист (3031, 3122, 3133, 3140, 3160, 3242)</t>
  </si>
  <si>
    <t>Компенсаційні виплати на пільговий проїзд автомобільним транспортом (3033)</t>
  </si>
  <si>
    <t>Надання пільг окремим категоріям громадян з оплати послуг зв'язку (3032)</t>
  </si>
  <si>
    <t>Компенсаційні виплати за пільговий проїзд окремих категорій громадян на залізничному транспорті (3035)</t>
  </si>
  <si>
    <t>Терцентр (3104)</t>
  </si>
  <si>
    <t>ЦСРДІ (3105)</t>
  </si>
  <si>
    <t>Молодь (3121)</t>
  </si>
  <si>
    <t>Громадські роботи (3210)</t>
  </si>
  <si>
    <t>Культура (4000)</t>
  </si>
  <si>
    <t>заходи</t>
  </si>
  <si>
    <t>Фізкультура і спорт (5000)</t>
  </si>
  <si>
    <t>Забезпечення діяльності водопровідно-каналізаційного господарства (6013)</t>
  </si>
  <si>
    <t>Благоустрій міста (6030)</t>
  </si>
  <si>
    <t>поточні видатки</t>
  </si>
  <si>
    <t>Інша д-ть у сфері ЖКГ (6090)</t>
  </si>
  <si>
    <t>Розроблення схем планування та забудови територій (містобудівної документації) (7350)</t>
  </si>
  <si>
    <t>Ремонт доріг (7461)</t>
  </si>
  <si>
    <t>Сприяння розвитку малого та середнього підприємництва (7610)</t>
  </si>
  <si>
    <t>Заходи з енергозбереження (7640)</t>
  </si>
  <si>
    <t>Членські внески до асоціацій (7680)</t>
  </si>
  <si>
    <t>Обслуговування боргу (8600)</t>
  </si>
  <si>
    <t>Резервний фонд (8700)</t>
  </si>
  <si>
    <t>Субвенція з місцевого бюджету на здійснення переданих видатків у сфері охорони здоров`я за рахунок коштів медичної субвенції (9410)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</si>
  <si>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 (9710)</t>
  </si>
  <si>
    <t>Субвенція з місцевого бюджету державному бюджету на виконання програм соціально-економічного розвитку регіонів (9800)</t>
  </si>
  <si>
    <t>Передано до бюджету розвитку (спеціальний фонд) на капітальні видатки</t>
  </si>
  <si>
    <t>ВСЬОГО</t>
  </si>
  <si>
    <t>Структура доходів бюджету міста</t>
  </si>
  <si>
    <t>Фінансова підтримка ЗМІ (8410)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</si>
  <si>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січні 2020 року</t>
    </r>
  </si>
  <si>
    <t>Освіта (1000) в тому числі:</t>
  </si>
  <si>
    <t>Рядок 19 - 82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</si>
</sst>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к.&quot;;\-#,##0\ &quot;к.&quot;"/>
    <numFmt numFmtId="183" formatCode="#,##0\ &quot;к.&quot;;[Red]\-#,##0\ &quot;к.&quot;"/>
    <numFmt numFmtId="184" formatCode="#,##0.00\ &quot;к.&quot;;\-#,##0.00\ &quot;к.&quot;"/>
    <numFmt numFmtId="185" formatCode="#,##0.00\ &quot;к.&quot;;[Red]\-#,##0.00\ &quot;к.&quot;"/>
    <numFmt numFmtId="186" formatCode="_-* #,##0\ &quot;к.&quot;_-;\-* #,##0\ &quot;к.&quot;_-;_-* &quot;-&quot;\ &quot;к.&quot;_-;_-@_-"/>
    <numFmt numFmtId="187" formatCode="_-* #,##0\ _к_._-;\-* #,##0\ _к_._-;_-* &quot;-&quot;\ _к_._-;_-@_-"/>
    <numFmt numFmtId="188" formatCode="_-* #,##0.00\ &quot;к.&quot;_-;\-* #,##0.00\ &quot;к.&quot;_-;_-* &quot;-&quot;??\ &quot;к.&quot;_-;_-@_-"/>
    <numFmt numFmtId="189" formatCode="_-* #,##0.00\ _к_._-;\-* #,##0.00\ _к_._-;_-* &quot;-&quot;??\ _к_._-;_-@_-"/>
    <numFmt numFmtId="190" formatCode="0.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.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sz val="8"/>
      <name val="Calibri"/>
      <family val="2"/>
    </font>
    <font>
      <sz val="10"/>
      <color indexed="8"/>
      <name val="Calibri"/>
      <family val="0"/>
    </font>
    <font>
      <b/>
      <sz val="15"/>
      <color indexed="8"/>
      <name val="Calibri"/>
      <family val="0"/>
    </font>
    <font>
      <b/>
      <sz val="7.1"/>
      <color indexed="8"/>
      <name val="Calibri"/>
      <family val="0"/>
    </font>
    <font>
      <b/>
      <sz val="16"/>
      <color indexed="8"/>
      <name val="Calibri"/>
      <family val="0"/>
    </font>
    <font>
      <b/>
      <sz val="20"/>
      <color indexed="8"/>
      <name val="Calibri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5"/>
      <color indexed="8"/>
      <name val="Calibri"/>
      <family val="0"/>
    </font>
    <font>
      <b/>
      <sz val="36"/>
      <color indexed="8"/>
      <name val="Calibri"/>
      <family val="0"/>
    </font>
    <font>
      <b/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6" fillId="24" borderId="0" applyNumberFormat="0" applyBorder="0" applyAlignment="0" applyProtection="0"/>
    <xf numFmtId="0" fontId="44" fillId="25" borderId="0" applyNumberFormat="0" applyBorder="0" applyAlignment="0" applyProtection="0"/>
    <xf numFmtId="0" fontId="16" fillId="16" borderId="0" applyNumberFormat="0" applyBorder="0" applyAlignment="0" applyProtection="0"/>
    <xf numFmtId="0" fontId="44" fillId="26" borderId="0" applyNumberFormat="0" applyBorder="0" applyAlignment="0" applyProtection="0"/>
    <xf numFmtId="0" fontId="16" fillId="18" borderId="0" applyNumberFormat="0" applyBorder="0" applyAlignment="0" applyProtection="0"/>
    <xf numFmtId="0" fontId="44" fillId="27" borderId="0" applyNumberFormat="0" applyBorder="0" applyAlignment="0" applyProtection="0"/>
    <xf numFmtId="0" fontId="16" fillId="28" borderId="0" applyNumberFormat="0" applyBorder="0" applyAlignment="0" applyProtection="0"/>
    <xf numFmtId="0" fontId="44" fillId="29" borderId="0" applyNumberFormat="0" applyBorder="0" applyAlignment="0" applyProtection="0"/>
    <xf numFmtId="0" fontId="16" fillId="30" borderId="0" applyNumberFormat="0" applyBorder="0" applyAlignment="0" applyProtection="0"/>
    <xf numFmtId="0" fontId="44" fillId="31" borderId="0" applyNumberFormat="0" applyBorder="0" applyAlignment="0" applyProtection="0"/>
    <xf numFmtId="0" fontId="16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5" fillId="40" borderId="1" applyNumberFormat="0" applyAlignment="0" applyProtection="0"/>
    <xf numFmtId="0" fontId="46" fillId="41" borderId="2" applyNumberFormat="0" applyAlignment="0" applyProtection="0"/>
    <xf numFmtId="0" fontId="47" fillId="41" borderId="1" applyNumberFormat="0" applyAlignment="0" applyProtection="0"/>
    <xf numFmtId="0" fontId="1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42" borderId="7" applyNumberFormat="0" applyAlignment="0" applyProtection="0"/>
    <xf numFmtId="0" fontId="53" fillId="0" borderId="0" applyNumberFormat="0" applyFill="0" applyBorder="0" applyAlignment="0" applyProtection="0"/>
    <xf numFmtId="0" fontId="54" fillId="43" borderId="0" applyNumberFormat="0" applyBorder="0" applyAlignment="0" applyProtection="0"/>
    <xf numFmtId="0" fontId="13" fillId="0" borderId="0">
      <alignment/>
      <protection/>
    </xf>
    <xf numFmtId="0" fontId="19" fillId="0" borderId="0" applyNumberFormat="0" applyFill="0" applyBorder="0" applyAlignment="0" applyProtection="0"/>
    <xf numFmtId="0" fontId="55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45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9" fontId="18" fillId="0" borderId="0" applyFont="0" applyFill="0" applyBorder="0" applyAlignment="0" applyProtection="0"/>
    <xf numFmtId="0" fontId="59" fillId="46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47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47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164" fontId="8" fillId="0" borderId="10" xfId="0" applyNumberFormat="1" applyFont="1" applyBorder="1" applyAlignment="1">
      <alignment horizontal="center" vertical="center" wrapText="1"/>
    </xf>
    <xf numFmtId="164" fontId="8" fillId="47" borderId="10" xfId="0" applyNumberFormat="1" applyFont="1" applyFill="1" applyBorder="1" applyAlignment="1">
      <alignment horizontal="center" vertical="center"/>
    </xf>
    <xf numFmtId="0" fontId="8" fillId="48" borderId="10" xfId="0" applyFont="1" applyFill="1" applyBorder="1" applyAlignment="1">
      <alignment horizontal="center" vertical="center"/>
    </xf>
    <xf numFmtId="164" fontId="12" fillId="48" borderId="10" xfId="0" applyNumberFormat="1" applyFont="1" applyFill="1" applyBorder="1" applyAlignment="1">
      <alignment horizontal="center" vertical="center" wrapText="1"/>
    </xf>
    <xf numFmtId="164" fontId="8" fillId="48" borderId="10" xfId="0" applyNumberFormat="1" applyFont="1" applyFill="1" applyBorder="1" applyAlignment="1">
      <alignment horizontal="center" vertical="center" wrapText="1"/>
    </xf>
    <xf numFmtId="0" fontId="8" fillId="47" borderId="0" xfId="0" applyFont="1" applyFill="1" applyAlignment="1">
      <alignment/>
    </xf>
    <xf numFmtId="0" fontId="14" fillId="47" borderId="10" xfId="71" applyFont="1" applyFill="1" applyBorder="1" applyAlignment="1">
      <alignment horizontal="left" vertical="top" wrapText="1" indent="1"/>
      <protection/>
    </xf>
    <xf numFmtId="164" fontId="12" fillId="47" borderId="10" xfId="0" applyNumberFormat="1" applyFont="1" applyFill="1" applyBorder="1" applyAlignment="1">
      <alignment horizontal="center" vertical="center" wrapText="1"/>
    </xf>
    <xf numFmtId="164" fontId="8" fillId="47" borderId="10" xfId="0" applyNumberFormat="1" applyFont="1" applyFill="1" applyBorder="1" applyAlignment="1">
      <alignment horizontal="center" vertical="center" wrapText="1"/>
    </xf>
    <xf numFmtId="164" fontId="15" fillId="47" borderId="10" xfId="0" applyNumberFormat="1" applyFont="1" applyFill="1" applyBorder="1" applyAlignment="1">
      <alignment horizontal="center" vertical="center"/>
    </xf>
    <xf numFmtId="164" fontId="8" fillId="47" borderId="0" xfId="0" applyNumberFormat="1" applyFont="1" applyFill="1" applyBorder="1" applyAlignment="1">
      <alignment horizontal="center" vertical="center"/>
    </xf>
    <xf numFmtId="164" fontId="11" fillId="47" borderId="0" xfId="0" applyNumberFormat="1" applyFont="1" applyFill="1" applyAlignment="1">
      <alignment/>
    </xf>
    <xf numFmtId="0" fontId="11" fillId="47" borderId="0" xfId="0" applyFont="1" applyFill="1" applyAlignment="1">
      <alignment/>
    </xf>
    <xf numFmtId="164" fontId="2" fillId="47" borderId="10" xfId="0" applyNumberFormat="1" applyFont="1" applyFill="1" applyBorder="1" applyAlignment="1">
      <alignment horizontal="center" vertical="center"/>
    </xf>
    <xf numFmtId="164" fontId="9" fillId="47" borderId="0" xfId="0" applyNumberFormat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wrapText="1"/>
    </xf>
    <xf numFmtId="164" fontId="2" fillId="6" borderId="10" xfId="0" applyNumberFormat="1" applyFont="1" applyFill="1" applyBorder="1" applyAlignment="1">
      <alignment horizontal="center" vertical="center" wrapText="1"/>
    </xf>
    <xf numFmtId="164" fontId="2" fillId="6" borderId="10" xfId="0" applyNumberFormat="1" applyFont="1" applyFill="1" applyBorder="1" applyAlignment="1">
      <alignment horizontal="center" vertical="center"/>
    </xf>
    <xf numFmtId="0" fontId="2" fillId="49" borderId="10" xfId="0" applyFont="1" applyFill="1" applyBorder="1" applyAlignment="1">
      <alignment horizontal="center" wrapText="1"/>
    </xf>
    <xf numFmtId="164" fontId="2" fillId="49" borderId="10" xfId="0" applyNumberFormat="1" applyFont="1" applyFill="1" applyBorder="1" applyAlignment="1">
      <alignment horizontal="center" vertical="center" shrinkToFit="1"/>
    </xf>
    <xf numFmtId="164" fontId="5" fillId="0" borderId="0" xfId="0" applyNumberFormat="1" applyFont="1" applyAlignment="1">
      <alignment/>
    </xf>
    <xf numFmtId="0" fontId="2" fillId="50" borderId="10" xfId="0" applyFont="1" applyFill="1" applyBorder="1" applyAlignment="1">
      <alignment wrapText="1"/>
    </xf>
    <xf numFmtId="164" fontId="2" fillId="5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wrapText="1" indent="1"/>
    </xf>
    <xf numFmtId="164" fontId="2" fillId="0" borderId="10" xfId="0" applyNumberFormat="1" applyFont="1" applyFill="1" applyBorder="1" applyAlignment="1">
      <alignment horizontal="center" vertical="center"/>
    </xf>
    <xf numFmtId="164" fontId="11" fillId="0" borderId="0" xfId="0" applyNumberFormat="1" applyFont="1" applyAlignment="1">
      <alignment/>
    </xf>
    <xf numFmtId="0" fontId="8" fillId="47" borderId="10" xfId="0" applyFont="1" applyFill="1" applyBorder="1" applyAlignment="1">
      <alignment wrapText="1"/>
    </xf>
    <xf numFmtId="164" fontId="10" fillId="0" borderId="0" xfId="0" applyNumberFormat="1" applyFont="1" applyAlignment="1">
      <alignment/>
    </xf>
    <xf numFmtId="164" fontId="8" fillId="5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0" fontId="2" fillId="47" borderId="0" xfId="0" applyFont="1" applyFill="1" applyAlignment="1">
      <alignment/>
    </xf>
    <xf numFmtId="0" fontId="10" fillId="47" borderId="0" xfId="0" applyFont="1" applyFill="1" applyAlignment="1">
      <alignment/>
    </xf>
    <xf numFmtId="164" fontId="10" fillId="47" borderId="0" xfId="0" applyNumberFormat="1" applyFont="1" applyFill="1" applyAlignment="1">
      <alignment/>
    </xf>
    <xf numFmtId="0" fontId="6" fillId="47" borderId="0" xfId="0" applyFont="1" applyFill="1" applyAlignment="1">
      <alignment/>
    </xf>
    <xf numFmtId="0" fontId="7" fillId="47" borderId="0" xfId="0" applyFont="1" applyFill="1" applyAlignment="1">
      <alignment/>
    </xf>
    <xf numFmtId="0" fontId="8" fillId="47" borderId="10" xfId="0" applyFont="1" applyFill="1" applyBorder="1" applyAlignment="1">
      <alignment horizontal="left" wrapText="1" indent="1"/>
    </xf>
    <xf numFmtId="0" fontId="2" fillId="50" borderId="10" xfId="0" applyFont="1" applyFill="1" applyBorder="1" applyAlignment="1">
      <alignment horizontal="left" vertical="center" wrapText="1"/>
    </xf>
    <xf numFmtId="0" fontId="2" fillId="49" borderId="10" xfId="0" applyFont="1" applyFill="1" applyBorder="1" applyAlignment="1">
      <alignment/>
    </xf>
    <xf numFmtId="164" fontId="2" fillId="49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164" fontId="8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60" fillId="0" borderId="0" xfId="0" applyFont="1" applyAlignment="1">
      <alignment/>
    </xf>
    <xf numFmtId="164" fontId="60" fillId="0" borderId="0" xfId="0" applyNumberFormat="1" applyFont="1" applyAlignment="1">
      <alignment/>
    </xf>
    <xf numFmtId="0" fontId="61" fillId="0" borderId="0" xfId="0" applyFont="1" applyAlignment="1">
      <alignment/>
    </xf>
    <xf numFmtId="164" fontId="61" fillId="0" borderId="0" xfId="0" applyNumberFormat="1" applyFont="1" applyAlignment="1">
      <alignment/>
    </xf>
    <xf numFmtId="0" fontId="3" fillId="0" borderId="0" xfId="0" applyFont="1" applyAlignment="1">
      <alignment horizontal="center"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ОБЛАСТІ 2002 РІЙОНИ 200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Финансовый 2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725"/>
          <c:y val="-0.004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15"/>
          <c:y val="0.20725"/>
          <c:w val="0.37775"/>
          <c:h val="0.485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2020'!$B$84:$B$90</c:f>
              <c:strCache/>
            </c:strRef>
          </c:cat>
          <c:val>
            <c:numRef>
              <c:f>'січень 2020'!$AA$84:$AA$90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5"/>
          <c:y val="0.803"/>
          <c:w val="0.93025"/>
          <c:h val="0.1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312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89"/>
          <c:y val="0.2605"/>
          <c:w val="0.3665"/>
          <c:h val="0.411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2020'!$AD$20:$AD$27</c:f>
              <c:strCache/>
            </c:strRef>
          </c:cat>
          <c:val>
            <c:numRef>
              <c:f>'січень 2020'!$AE$20:$AE$27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35"/>
          <c:y val="0.78475"/>
          <c:w val="0.98125"/>
          <c:h val="0.1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75"/>
          <c:y val="0.21025"/>
          <c:w val="0.7655"/>
          <c:h val="0.729"/>
        </c:manualLayout>
      </c:layout>
      <c:lineChart>
        <c:grouping val="standard"/>
        <c:varyColors val="0"/>
        <c:ser>
          <c:idx val="1"/>
          <c:order val="0"/>
          <c:tx>
            <c:strRef>
              <c:f>'січень 2020'!$B$7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'січень 2020'!$D$7:$X$7</c:f>
              <c:numCache/>
            </c:numRef>
          </c:val>
          <c:smooth val="0"/>
        </c:ser>
        <c:ser>
          <c:idx val="2"/>
          <c:order val="1"/>
          <c:tx>
            <c:strRef>
              <c:f>'січень 2020'!$B$8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472C4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0066CC"/>
                </a:solidFill>
                <a:ln>
                  <a:solidFill>
                    <a:srgbClr val="666699"/>
                  </a:solidFill>
                </a:ln>
              </c:spPr>
            </c:marker>
          </c:dPt>
          <c:val>
            <c:numRef>
              <c:f>'січень 2020'!$D$8:$X$8</c:f>
              <c:numCache/>
            </c:numRef>
          </c:val>
          <c:smooth val="0"/>
        </c:ser>
        <c:marker val="1"/>
        <c:axId val="64034071"/>
        <c:axId val="39435728"/>
      </c:lineChart>
      <c:catAx>
        <c:axId val="640340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435728"/>
        <c:crosses val="autoZero"/>
        <c:auto val="1"/>
        <c:lblOffset val="100"/>
        <c:tickLblSkip val="1"/>
        <c:noMultiLvlLbl val="0"/>
      </c:catAx>
      <c:valAx>
        <c:axId val="394357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0340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65"/>
          <c:y val="0.93525"/>
          <c:w val="0.831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0.0135"/>
          <c:y val="-0.02025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8"/>
          <c:y val="0.26125"/>
          <c:w val="0.37325"/>
          <c:h val="0.34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'січень 2020'!$B$9:$B$16</c:f>
              <c:strCache/>
            </c:strRef>
          </c:cat>
          <c:val>
            <c:numRef>
              <c:f>'січень 2020'!$C$9:$C$16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75"/>
          <c:y val="0.078"/>
          <c:w val="0.32025"/>
          <c:h val="0.8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93</xdr:row>
      <xdr:rowOff>95250</xdr:rowOff>
    </xdr:from>
    <xdr:to>
      <xdr:col>17</xdr:col>
      <xdr:colOff>76200</xdr:colOff>
      <xdr:row>126</xdr:row>
      <xdr:rowOff>57150</xdr:rowOff>
    </xdr:to>
    <xdr:graphicFrame>
      <xdr:nvGraphicFramePr>
        <xdr:cNvPr id="1" name="Диаграмма 1"/>
        <xdr:cNvGraphicFramePr/>
      </xdr:nvGraphicFramePr>
      <xdr:xfrm>
        <a:off x="352425" y="17021175"/>
        <a:ext cx="111442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190500</xdr:colOff>
      <xdr:row>93</xdr:row>
      <xdr:rowOff>85725</xdr:rowOff>
    </xdr:from>
    <xdr:to>
      <xdr:col>32</xdr:col>
      <xdr:colOff>523875</xdr:colOff>
      <xdr:row>126</xdr:row>
      <xdr:rowOff>76200</xdr:rowOff>
    </xdr:to>
    <xdr:graphicFrame>
      <xdr:nvGraphicFramePr>
        <xdr:cNvPr id="2" name="Диаграмма 4"/>
        <xdr:cNvGraphicFramePr/>
      </xdr:nvGraphicFramePr>
      <xdr:xfrm>
        <a:off x="11610975" y="17011650"/>
        <a:ext cx="9220200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128</xdr:row>
      <xdr:rowOff>57150</xdr:rowOff>
    </xdr:from>
    <xdr:to>
      <xdr:col>17</xdr:col>
      <xdr:colOff>85725</xdr:colOff>
      <xdr:row>161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23679150"/>
        <a:ext cx="1118235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180975</xdr:colOff>
      <xdr:row>128</xdr:row>
      <xdr:rowOff>57150</xdr:rowOff>
    </xdr:from>
    <xdr:to>
      <xdr:col>32</xdr:col>
      <xdr:colOff>571500</xdr:colOff>
      <xdr:row>161</xdr:row>
      <xdr:rowOff>142875</xdr:rowOff>
    </xdr:to>
    <xdr:graphicFrame>
      <xdr:nvGraphicFramePr>
        <xdr:cNvPr id="4" name="Диаграмма 1"/>
        <xdr:cNvGraphicFramePr/>
      </xdr:nvGraphicFramePr>
      <xdr:xfrm>
        <a:off x="11601450" y="23679150"/>
        <a:ext cx="9277350" cy="638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3:AN175"/>
  <sheetViews>
    <sheetView tabSelected="1" view="pageBreakPreview" zoomScale="75" zoomScaleNormal="40" zoomScaleSheetLayoutView="75" zoomScalePageLayoutView="0" workbookViewId="0" topLeftCell="B1">
      <pane xSplit="4230" ySplit="2250" topLeftCell="V1" activePane="bottomRight" state="split"/>
      <selection pane="topLeft" activeCell="AB83" sqref="AB83"/>
      <selection pane="topRight" activeCell="AB1" sqref="AB1:AB16384"/>
      <selection pane="bottomLeft" activeCell="B55" sqref="B55"/>
      <selection pane="bottomRight" activeCell="V15" sqref="V15"/>
    </sheetView>
  </sheetViews>
  <sheetFormatPr defaultColWidth="8.57421875" defaultRowHeight="15"/>
  <cols>
    <col min="1" max="1" width="5.00390625" style="5" hidden="1" customWidth="1"/>
    <col min="2" max="2" width="37.7109375" style="5" customWidth="1"/>
    <col min="3" max="3" width="11.57421875" style="5" customWidth="1"/>
    <col min="4" max="23" width="8.7109375" style="5" customWidth="1"/>
    <col min="24" max="26" width="8.7109375" style="5" hidden="1" customWidth="1"/>
    <col min="27" max="27" width="14.57421875" style="5" customWidth="1"/>
    <col min="28" max="28" width="23.57421875" style="7" customWidth="1"/>
    <col min="29" max="29" width="9.421875" style="5" customWidth="1"/>
    <col min="30" max="30" width="9.421875" style="8" customWidth="1"/>
    <col min="31" max="31" width="14.57421875" style="8" customWidth="1"/>
    <col min="32" max="32" width="9.421875" style="8" customWidth="1"/>
    <col min="33" max="40" width="9.421875" style="9" customWidth="1"/>
    <col min="41" max="16384" width="8.57421875" style="5" customWidth="1"/>
  </cols>
  <sheetData>
    <row r="3" spans="2:40" s="1" customFormat="1" ht="18.75">
      <c r="B3" s="70" t="s">
        <v>66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2"/>
      <c r="AD3" s="3"/>
      <c r="AE3" s="3"/>
      <c r="AF3" s="3"/>
      <c r="AG3" s="4"/>
      <c r="AH3" s="4"/>
      <c r="AI3" s="4"/>
      <c r="AJ3" s="4"/>
      <c r="AK3" s="4"/>
      <c r="AL3" s="4"/>
      <c r="AM3" s="4"/>
      <c r="AN3" s="4"/>
    </row>
    <row r="4" spans="2:27" ht="15.75">
      <c r="B4" s="5" t="s">
        <v>0</v>
      </c>
      <c r="AA4" s="6" t="s">
        <v>1</v>
      </c>
    </row>
    <row r="5" spans="2:27" ht="71.25">
      <c r="B5" s="10" t="s">
        <v>2</v>
      </c>
      <c r="C5" s="11" t="s">
        <v>3</v>
      </c>
      <c r="D5" s="12">
        <v>3</v>
      </c>
      <c r="E5" s="10">
        <v>8</v>
      </c>
      <c r="F5" s="10">
        <v>9</v>
      </c>
      <c r="G5" s="10">
        <v>10</v>
      </c>
      <c r="H5" s="10">
        <v>11</v>
      </c>
      <c r="I5" s="13">
        <v>13</v>
      </c>
      <c r="J5" s="10">
        <v>14</v>
      </c>
      <c r="K5" s="10">
        <v>15</v>
      </c>
      <c r="L5" s="10">
        <v>16</v>
      </c>
      <c r="M5" s="10">
        <v>17</v>
      </c>
      <c r="N5" s="10">
        <v>20</v>
      </c>
      <c r="O5" s="10">
        <v>21</v>
      </c>
      <c r="P5" s="10">
        <v>22</v>
      </c>
      <c r="Q5" s="10">
        <v>23</v>
      </c>
      <c r="R5" s="10">
        <v>24</v>
      </c>
      <c r="S5" s="10">
        <v>27</v>
      </c>
      <c r="T5" s="10">
        <v>28</v>
      </c>
      <c r="U5" s="13">
        <v>29</v>
      </c>
      <c r="V5" s="10">
        <v>30</v>
      </c>
      <c r="W5" s="13">
        <v>31</v>
      </c>
      <c r="X5" s="65"/>
      <c r="Y5" s="13"/>
      <c r="Z5" s="13"/>
      <c r="AA5" s="12" t="s">
        <v>4</v>
      </c>
    </row>
    <row r="6" spans="2:27" ht="30">
      <c r="B6" s="14" t="s">
        <v>5</v>
      </c>
      <c r="C6" s="15">
        <f>SUM(D6:Y6)</f>
        <v>0</v>
      </c>
      <c r="D6" s="16"/>
      <c r="E6" s="17"/>
      <c r="F6" s="18"/>
      <c r="G6" s="17"/>
      <c r="H6" s="18"/>
      <c r="I6" s="18"/>
      <c r="J6" s="19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  <c r="W6" s="18"/>
      <c r="X6" s="19"/>
      <c r="Y6" s="19"/>
      <c r="Z6" s="19"/>
      <c r="AA6" s="12"/>
    </row>
    <row r="7" spans="2:32" ht="15.75">
      <c r="B7" s="20" t="s">
        <v>6</v>
      </c>
      <c r="C7" s="15">
        <f>SUM(D7:Y7)</f>
        <v>3430.8</v>
      </c>
      <c r="D7" s="21">
        <v>1715.4</v>
      </c>
      <c r="E7" s="17"/>
      <c r="F7" s="17"/>
      <c r="G7" s="17"/>
      <c r="H7" s="17">
        <v>1715.4</v>
      </c>
      <c r="I7" s="17"/>
      <c r="J7" s="22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22"/>
      <c r="W7" s="17"/>
      <c r="X7" s="22"/>
      <c r="Y7" s="22"/>
      <c r="Z7" s="22"/>
      <c r="AA7" s="21" t="s">
        <v>7</v>
      </c>
      <c r="AD7" s="9"/>
      <c r="AE7" s="9"/>
      <c r="AF7" s="9"/>
    </row>
    <row r="8" spans="2:32" ht="15.75">
      <c r="B8" s="23" t="s">
        <v>8</v>
      </c>
      <c r="C8" s="24">
        <f>SUM(D8:Z8)</f>
        <v>17852.7</v>
      </c>
      <c r="D8" s="25">
        <f aca="true" t="shared" si="0" ref="D8:Y8">SUM(D9:D16)</f>
        <v>1081.8999999999999</v>
      </c>
      <c r="E8" s="25">
        <f t="shared" si="0"/>
        <v>518.1</v>
      </c>
      <c r="F8" s="25">
        <f t="shared" si="0"/>
        <v>618.8</v>
      </c>
      <c r="G8" s="25">
        <f t="shared" si="0"/>
        <v>371.3</v>
      </c>
      <c r="H8" s="25">
        <f t="shared" si="0"/>
        <v>1465.1</v>
      </c>
      <c r="I8" s="25">
        <f t="shared" si="0"/>
        <v>363.20000000000005</v>
      </c>
      <c r="J8" s="25">
        <f t="shared" si="0"/>
        <v>386.7</v>
      </c>
      <c r="K8" s="25">
        <f t="shared" si="0"/>
        <v>914.8000000000002</v>
      </c>
      <c r="L8" s="25">
        <f t="shared" si="0"/>
        <v>990.2</v>
      </c>
      <c r="M8" s="25">
        <f t="shared" si="0"/>
        <v>1010.5999999999999</v>
      </c>
      <c r="N8" s="25">
        <f t="shared" si="0"/>
        <v>2124.4</v>
      </c>
      <c r="O8" s="25">
        <f t="shared" si="0"/>
        <v>557</v>
      </c>
      <c r="P8" s="25">
        <f t="shared" si="0"/>
        <v>881.5</v>
      </c>
      <c r="Q8" s="25">
        <f t="shared" si="0"/>
        <v>649</v>
      </c>
      <c r="R8" s="25">
        <f t="shared" si="0"/>
        <v>481.9</v>
      </c>
      <c r="S8" s="25">
        <f t="shared" si="0"/>
        <v>1312.5</v>
      </c>
      <c r="T8" s="25">
        <f t="shared" si="0"/>
        <v>2388.7000000000003</v>
      </c>
      <c r="U8" s="25">
        <f t="shared" si="0"/>
        <v>1182.4999999999998</v>
      </c>
      <c r="V8" s="25">
        <f t="shared" si="0"/>
        <v>554.5</v>
      </c>
      <c r="W8" s="25">
        <f t="shared" si="0"/>
        <v>0</v>
      </c>
      <c r="X8" s="25">
        <f t="shared" si="0"/>
        <v>0</v>
      </c>
      <c r="Y8" s="25">
        <f t="shared" si="0"/>
        <v>0</v>
      </c>
      <c r="Z8" s="25">
        <f>SUM(Z9:Z16)</f>
        <v>0</v>
      </c>
      <c r="AA8" s="25" t="s">
        <v>7</v>
      </c>
      <c r="AD8" s="9"/>
      <c r="AE8" s="9"/>
      <c r="AF8" s="9"/>
    </row>
    <row r="9" spans="2:40" s="26" customFormat="1" ht="15.75">
      <c r="B9" s="27" t="s">
        <v>9</v>
      </c>
      <c r="C9" s="28">
        <f>SUM(D9:X9)</f>
        <v>9246.800000000001</v>
      </c>
      <c r="D9" s="29">
        <v>1049.6</v>
      </c>
      <c r="E9" s="22">
        <v>445.7</v>
      </c>
      <c r="F9" s="22">
        <v>357.6</v>
      </c>
      <c r="G9" s="22">
        <v>91.1</v>
      </c>
      <c r="H9" s="22">
        <v>1337</v>
      </c>
      <c r="I9" s="22">
        <v>119.9</v>
      </c>
      <c r="J9" s="22">
        <v>104.5</v>
      </c>
      <c r="K9" s="22">
        <v>590.2</v>
      </c>
      <c r="L9" s="22">
        <v>539.1</v>
      </c>
      <c r="M9" s="22">
        <v>280.3</v>
      </c>
      <c r="N9" s="22">
        <v>1193</v>
      </c>
      <c r="O9" s="22">
        <v>248.2</v>
      </c>
      <c r="P9" s="22">
        <v>520</v>
      </c>
      <c r="Q9" s="22">
        <v>424.5</v>
      </c>
      <c r="R9" s="30">
        <v>205.9</v>
      </c>
      <c r="S9" s="30">
        <v>577.9</v>
      </c>
      <c r="T9" s="22">
        <v>381.5</v>
      </c>
      <c r="U9" s="30">
        <v>469.7</v>
      </c>
      <c r="V9" s="22">
        <v>311.1</v>
      </c>
      <c r="W9" s="22"/>
      <c r="X9" s="22"/>
      <c r="Y9" s="22"/>
      <c r="Z9" s="22"/>
      <c r="AA9" s="29"/>
      <c r="AB9" s="31"/>
      <c r="AD9" s="32"/>
      <c r="AE9" s="33"/>
      <c r="AF9" s="33"/>
      <c r="AG9" s="33"/>
      <c r="AH9" s="33"/>
      <c r="AI9" s="33"/>
      <c r="AJ9" s="33"/>
      <c r="AK9" s="33"/>
      <c r="AL9" s="33"/>
      <c r="AM9" s="33"/>
      <c r="AN9" s="33"/>
    </row>
    <row r="10" spans="2:40" s="26" customFormat="1" ht="30" customHeight="1">
      <c r="B10" s="27" t="s">
        <v>10</v>
      </c>
      <c r="C10" s="28">
        <f aca="true" t="shared" si="1" ref="C10:C16">SUM(D10:X10)</f>
        <v>0</v>
      </c>
      <c r="D10" s="29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0"/>
      <c r="S10" s="30"/>
      <c r="T10" s="22"/>
      <c r="U10" s="30"/>
      <c r="V10" s="22"/>
      <c r="W10" s="22"/>
      <c r="X10" s="22"/>
      <c r="Y10" s="22"/>
      <c r="Z10" s="22"/>
      <c r="AA10" s="29"/>
      <c r="AB10" s="31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</row>
    <row r="11" spans="2:40" s="26" customFormat="1" ht="16.5" customHeight="1">
      <c r="B11" s="27" t="s">
        <v>11</v>
      </c>
      <c r="C11" s="28">
        <f t="shared" si="1"/>
        <v>472.49999999999994</v>
      </c>
      <c r="D11" s="29"/>
      <c r="E11" s="22">
        <v>0.3</v>
      </c>
      <c r="F11" s="22">
        <v>31.5</v>
      </c>
      <c r="G11" s="22">
        <v>0.1</v>
      </c>
      <c r="H11" s="22">
        <v>6.5</v>
      </c>
      <c r="I11" s="22">
        <v>3.5</v>
      </c>
      <c r="J11" s="22">
        <v>3.5</v>
      </c>
      <c r="K11" s="22">
        <v>1.1</v>
      </c>
      <c r="L11" s="22">
        <v>5</v>
      </c>
      <c r="M11" s="22">
        <v>5.6</v>
      </c>
      <c r="N11" s="22">
        <v>1.4</v>
      </c>
      <c r="O11" s="22">
        <v>1.1</v>
      </c>
      <c r="P11" s="22">
        <v>1</v>
      </c>
      <c r="Q11" s="22">
        <v>24.2</v>
      </c>
      <c r="R11" s="30">
        <v>27.3</v>
      </c>
      <c r="S11" s="30">
        <v>131.2</v>
      </c>
      <c r="T11" s="22">
        <v>61.4</v>
      </c>
      <c r="U11" s="30">
        <v>126.6</v>
      </c>
      <c r="V11" s="22">
        <v>41.2</v>
      </c>
      <c r="W11" s="22"/>
      <c r="X11" s="22"/>
      <c r="Y11" s="22"/>
      <c r="Z11" s="22"/>
      <c r="AA11" s="29"/>
      <c r="AB11" s="31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</row>
    <row r="12" spans="2:40" s="26" customFormat="1" ht="15.75">
      <c r="B12" s="27" t="s">
        <v>12</v>
      </c>
      <c r="C12" s="28">
        <f t="shared" si="1"/>
        <v>2700.2000000000003</v>
      </c>
      <c r="D12" s="29"/>
      <c r="E12" s="22"/>
      <c r="F12" s="22">
        <v>12.4</v>
      </c>
      <c r="G12" s="22">
        <v>6.8</v>
      </c>
      <c r="H12" s="22"/>
      <c r="I12" s="22">
        <v>44.9</v>
      </c>
      <c r="J12" s="22">
        <v>2.2</v>
      </c>
      <c r="K12" s="22">
        <v>17</v>
      </c>
      <c r="L12" s="22">
        <v>8.8</v>
      </c>
      <c r="M12" s="22">
        <v>225.1</v>
      </c>
      <c r="N12" s="22">
        <v>633.9</v>
      </c>
      <c r="O12" s="22">
        <v>83.8</v>
      </c>
      <c r="P12" s="22">
        <v>106.5</v>
      </c>
      <c r="Q12" s="22">
        <v>33.8</v>
      </c>
      <c r="R12" s="30">
        <v>11</v>
      </c>
      <c r="S12" s="30">
        <v>38.8</v>
      </c>
      <c r="T12" s="22">
        <v>1265.5</v>
      </c>
      <c r="U12" s="30">
        <v>209.3</v>
      </c>
      <c r="V12" s="22">
        <v>0.4</v>
      </c>
      <c r="W12" s="22"/>
      <c r="X12" s="22"/>
      <c r="Y12" s="22"/>
      <c r="Z12" s="22"/>
      <c r="AA12" s="29"/>
      <c r="AB12" s="31"/>
      <c r="AD12" s="32"/>
      <c r="AE12" s="33"/>
      <c r="AF12" s="33"/>
      <c r="AG12" s="33"/>
      <c r="AH12" s="33"/>
      <c r="AI12" s="33"/>
      <c r="AJ12" s="33"/>
      <c r="AK12" s="33"/>
      <c r="AL12" s="33"/>
      <c r="AM12" s="33"/>
      <c r="AN12" s="33"/>
    </row>
    <row r="13" spans="2:40" s="26" customFormat="1" ht="15.75">
      <c r="B13" s="27" t="s">
        <v>13</v>
      </c>
      <c r="C13" s="28">
        <f t="shared" si="1"/>
        <v>2097.4</v>
      </c>
      <c r="D13" s="29">
        <v>13.1</v>
      </c>
      <c r="E13" s="22">
        <v>6</v>
      </c>
      <c r="F13" s="22">
        <v>19.1</v>
      </c>
      <c r="G13" s="22">
        <v>16.3</v>
      </c>
      <c r="H13" s="22">
        <v>1.1</v>
      </c>
      <c r="I13" s="22">
        <v>24.6</v>
      </c>
      <c r="J13" s="22">
        <v>1.6</v>
      </c>
      <c r="K13" s="22">
        <v>47.7</v>
      </c>
      <c r="L13" s="22">
        <v>54.9</v>
      </c>
      <c r="M13" s="22">
        <v>207.9</v>
      </c>
      <c r="N13" s="22">
        <v>19.5</v>
      </c>
      <c r="O13" s="22">
        <v>86.8</v>
      </c>
      <c r="P13" s="22">
        <v>50.5</v>
      </c>
      <c r="Q13" s="22">
        <v>115.9</v>
      </c>
      <c r="R13" s="30">
        <v>89.3</v>
      </c>
      <c r="S13" s="30">
        <v>445.6</v>
      </c>
      <c r="T13" s="22">
        <v>503.3</v>
      </c>
      <c r="U13" s="22">
        <v>253.3</v>
      </c>
      <c r="V13" s="22">
        <v>140.9</v>
      </c>
      <c r="W13" s="22"/>
      <c r="X13" s="22"/>
      <c r="Y13" s="22"/>
      <c r="Z13" s="22"/>
      <c r="AA13" s="29"/>
      <c r="AB13" s="31"/>
      <c r="AD13" s="32"/>
      <c r="AE13" s="33"/>
      <c r="AF13" s="33"/>
      <c r="AG13" s="33"/>
      <c r="AH13" s="33"/>
      <c r="AI13" s="33"/>
      <c r="AJ13" s="33"/>
      <c r="AK13" s="33"/>
      <c r="AL13" s="33"/>
      <c r="AM13" s="33"/>
      <c r="AN13" s="33"/>
    </row>
    <row r="14" spans="2:40" s="26" customFormat="1" ht="15.75">
      <c r="B14" s="27" t="s">
        <v>14</v>
      </c>
      <c r="C14" s="28">
        <f t="shared" si="1"/>
        <v>2769.4</v>
      </c>
      <c r="D14" s="29">
        <v>15.7</v>
      </c>
      <c r="E14" s="22">
        <v>58.6</v>
      </c>
      <c r="F14" s="22">
        <v>140.6</v>
      </c>
      <c r="G14" s="22">
        <v>242.4</v>
      </c>
      <c r="H14" s="22">
        <v>113.8</v>
      </c>
      <c r="I14" s="22">
        <v>152.7</v>
      </c>
      <c r="J14" s="22">
        <v>256.5</v>
      </c>
      <c r="K14" s="22">
        <v>238.5</v>
      </c>
      <c r="L14" s="22">
        <v>361</v>
      </c>
      <c r="M14" s="22">
        <v>278.5</v>
      </c>
      <c r="N14" s="22">
        <v>182.1</v>
      </c>
      <c r="O14" s="22">
        <v>115.8</v>
      </c>
      <c r="P14" s="22">
        <v>117.9</v>
      </c>
      <c r="Q14" s="22">
        <v>25.1</v>
      </c>
      <c r="R14" s="30">
        <v>107.3</v>
      </c>
      <c r="S14" s="30">
        <v>101.7</v>
      </c>
      <c r="T14" s="22">
        <v>157.8</v>
      </c>
      <c r="U14" s="30">
        <v>85.1</v>
      </c>
      <c r="V14" s="22">
        <v>18.3</v>
      </c>
      <c r="W14" s="22"/>
      <c r="X14" s="22"/>
      <c r="Y14" s="22"/>
      <c r="Z14" s="22"/>
      <c r="AA14" s="29"/>
      <c r="AB14" s="31"/>
      <c r="AD14" s="32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2:40" s="26" customFormat="1" ht="16.5" customHeight="1">
      <c r="B15" s="27" t="s">
        <v>15</v>
      </c>
      <c r="C15" s="28">
        <f t="shared" si="1"/>
        <v>236.1</v>
      </c>
      <c r="D15" s="29">
        <v>2.1</v>
      </c>
      <c r="E15" s="22">
        <v>1</v>
      </c>
      <c r="F15" s="22">
        <v>22.8</v>
      </c>
      <c r="G15" s="22">
        <v>7.1</v>
      </c>
      <c r="H15" s="22">
        <v>1.2</v>
      </c>
      <c r="I15" s="22">
        <v>12.3</v>
      </c>
      <c r="J15" s="22">
        <v>4.5</v>
      </c>
      <c r="K15" s="22">
        <v>11.2</v>
      </c>
      <c r="L15" s="22">
        <v>7.7</v>
      </c>
      <c r="M15" s="22">
        <v>6.3</v>
      </c>
      <c r="N15" s="22">
        <v>8.4</v>
      </c>
      <c r="O15" s="22">
        <v>6.2</v>
      </c>
      <c r="P15" s="22">
        <v>73.6</v>
      </c>
      <c r="Q15" s="22">
        <v>13.6</v>
      </c>
      <c r="R15" s="30">
        <v>8.9</v>
      </c>
      <c r="S15" s="30">
        <v>12.2</v>
      </c>
      <c r="T15" s="22">
        <v>7.6</v>
      </c>
      <c r="U15" s="30">
        <v>19.6</v>
      </c>
      <c r="V15" s="22">
        <v>9.8</v>
      </c>
      <c r="W15" s="22"/>
      <c r="X15" s="22"/>
      <c r="Y15" s="22"/>
      <c r="Z15" s="22"/>
      <c r="AA15" s="29"/>
      <c r="AB15" s="31"/>
      <c r="AD15" s="32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2:40" s="26" customFormat="1" ht="18" customHeight="1">
      <c r="B16" s="27" t="s">
        <v>16</v>
      </c>
      <c r="C16" s="28">
        <f t="shared" si="1"/>
        <v>330.3</v>
      </c>
      <c r="D16" s="29">
        <v>1.4</v>
      </c>
      <c r="E16" s="22">
        <v>6.5</v>
      </c>
      <c r="F16" s="22">
        <v>34.8</v>
      </c>
      <c r="G16" s="22">
        <v>7.5</v>
      </c>
      <c r="H16" s="22">
        <v>5.5</v>
      </c>
      <c r="I16" s="22">
        <v>5.3</v>
      </c>
      <c r="J16" s="22">
        <v>13.9</v>
      </c>
      <c r="K16" s="22">
        <v>9.1</v>
      </c>
      <c r="L16" s="22">
        <v>13.7</v>
      </c>
      <c r="M16" s="22">
        <v>6.9</v>
      </c>
      <c r="N16" s="22">
        <v>86.1</v>
      </c>
      <c r="O16" s="22">
        <v>15.1</v>
      </c>
      <c r="P16" s="22">
        <v>12</v>
      </c>
      <c r="Q16" s="22">
        <v>11.9</v>
      </c>
      <c r="R16" s="30">
        <v>32.2</v>
      </c>
      <c r="S16" s="30">
        <v>5.1</v>
      </c>
      <c r="T16" s="22">
        <v>11.6</v>
      </c>
      <c r="U16" s="30">
        <v>18.9</v>
      </c>
      <c r="V16" s="22">
        <v>32.8</v>
      </c>
      <c r="W16" s="22"/>
      <c r="X16" s="30"/>
      <c r="Y16" s="22"/>
      <c r="Z16" s="22"/>
      <c r="AA16" s="29"/>
      <c r="AB16" s="35"/>
      <c r="AD16" s="32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2:40" s="1" customFormat="1" ht="13.5" customHeight="1">
      <c r="B17" s="36" t="s">
        <v>17</v>
      </c>
      <c r="C17" s="37">
        <f>SUM(D17:Y17)</f>
        <v>21283.500000000004</v>
      </c>
      <c r="D17" s="38">
        <f>SUM(D6:D8)</f>
        <v>2797.3</v>
      </c>
      <c r="E17" s="38">
        <f aca="true" t="shared" si="2" ref="E17:Y17">SUM(E6:E8)</f>
        <v>518.1</v>
      </c>
      <c r="F17" s="38">
        <f t="shared" si="2"/>
        <v>618.8</v>
      </c>
      <c r="G17" s="38">
        <f t="shared" si="2"/>
        <v>371.3</v>
      </c>
      <c r="H17" s="38">
        <f t="shared" si="2"/>
        <v>3180.5</v>
      </c>
      <c r="I17" s="38">
        <f t="shared" si="2"/>
        <v>363.20000000000005</v>
      </c>
      <c r="J17" s="38">
        <f t="shared" si="2"/>
        <v>386.7</v>
      </c>
      <c r="K17" s="38">
        <f t="shared" si="2"/>
        <v>914.8000000000002</v>
      </c>
      <c r="L17" s="38">
        <f t="shared" si="2"/>
        <v>990.2</v>
      </c>
      <c r="M17" s="38">
        <f>SUM(M6:M8)</f>
        <v>1010.5999999999999</v>
      </c>
      <c r="N17" s="38">
        <f t="shared" si="2"/>
        <v>2124.4</v>
      </c>
      <c r="O17" s="38">
        <f t="shared" si="2"/>
        <v>557</v>
      </c>
      <c r="P17" s="38">
        <f t="shared" si="2"/>
        <v>881.5</v>
      </c>
      <c r="Q17" s="38">
        <f t="shared" si="2"/>
        <v>649</v>
      </c>
      <c r="R17" s="38">
        <f t="shared" si="2"/>
        <v>481.9</v>
      </c>
      <c r="S17" s="38">
        <f>SUM(S6:S8)</f>
        <v>1312.5</v>
      </c>
      <c r="T17" s="38">
        <f>SUM(T6:T8)</f>
        <v>2388.7000000000003</v>
      </c>
      <c r="U17" s="38">
        <f t="shared" si="2"/>
        <v>1182.4999999999998</v>
      </c>
      <c r="V17" s="38">
        <f t="shared" si="2"/>
        <v>554.5</v>
      </c>
      <c r="W17" s="38">
        <f t="shared" si="2"/>
        <v>0</v>
      </c>
      <c r="X17" s="38">
        <f t="shared" si="2"/>
        <v>0</v>
      </c>
      <c r="Y17" s="38">
        <f t="shared" si="2"/>
        <v>0</v>
      </c>
      <c r="Z17" s="38">
        <f>SUM(Z6:Z8)</f>
        <v>0</v>
      </c>
      <c r="AA17" s="38" t="s">
        <v>7</v>
      </c>
      <c r="AB17" s="2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2:40" s="1" customFormat="1" ht="15.75">
      <c r="B18" s="39" t="s">
        <v>18</v>
      </c>
      <c r="C18" s="40">
        <f>C19+C23+C29+C32+C33+C35+C36+C41+C45+C49+C52+C56+C64+C71+C77+C78+C82+C31+C67+C75+C73+C74+C79+C80+C81+C70+C34+C62+C76</f>
        <v>21393.892</v>
      </c>
      <c r="D18" s="40">
        <f aca="true" t="shared" si="3" ref="D18:AA18">D19+D23+D29+D32+D33+D35+D36+D41+D45+D49+D52+D56+D64+D71+D77+D78+D82+D31+D67+D75+D73+D74+D79+D80+D81+D70+D34+D62+D76</f>
        <v>0</v>
      </c>
      <c r="E18" s="40">
        <f t="shared" si="3"/>
        <v>0</v>
      </c>
      <c r="F18" s="40">
        <f t="shared" si="3"/>
        <v>0</v>
      </c>
      <c r="G18" s="40">
        <f t="shared" si="3"/>
        <v>0</v>
      </c>
      <c r="H18" s="40">
        <f t="shared" si="3"/>
        <v>0</v>
      </c>
      <c r="I18" s="40">
        <f t="shared" si="3"/>
        <v>0</v>
      </c>
      <c r="J18" s="40">
        <f t="shared" si="3"/>
        <v>488.693</v>
      </c>
      <c r="K18" s="40">
        <f t="shared" si="3"/>
        <v>3189.7839999999997</v>
      </c>
      <c r="L18" s="40">
        <f t="shared" si="3"/>
        <v>0</v>
      </c>
      <c r="M18" s="40">
        <f t="shared" si="3"/>
        <v>2413.654</v>
      </c>
      <c r="N18" s="40">
        <f t="shared" si="3"/>
        <v>0</v>
      </c>
      <c r="O18" s="40">
        <f t="shared" si="3"/>
        <v>210.139</v>
      </c>
      <c r="P18" s="40">
        <f t="shared" si="3"/>
        <v>409.13800000000003</v>
      </c>
      <c r="Q18" s="40">
        <f t="shared" si="3"/>
        <v>0</v>
      </c>
      <c r="R18" s="40">
        <f t="shared" si="3"/>
        <v>8242.819</v>
      </c>
      <c r="S18" s="40">
        <f t="shared" si="3"/>
        <v>0</v>
      </c>
      <c r="T18" s="40">
        <f t="shared" si="3"/>
        <v>1050.107</v>
      </c>
      <c r="U18" s="40">
        <f t="shared" si="3"/>
        <v>0</v>
      </c>
      <c r="V18" s="40">
        <f t="shared" si="3"/>
        <v>0</v>
      </c>
      <c r="W18" s="40">
        <f t="shared" si="3"/>
        <v>-0.207</v>
      </c>
      <c r="X18" s="40">
        <f t="shared" si="3"/>
        <v>0</v>
      </c>
      <c r="Y18" s="40">
        <f t="shared" si="3"/>
        <v>0</v>
      </c>
      <c r="Z18" s="40">
        <f t="shared" si="3"/>
        <v>0</v>
      </c>
      <c r="AA18" s="40">
        <f t="shared" si="3"/>
        <v>16004.127</v>
      </c>
      <c r="AB18" s="41">
        <f aca="true" t="shared" si="4" ref="AB18:AB82">AA18-C18</f>
        <v>-5389.764999999999</v>
      </c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s="1" customFormat="1" ht="15.75">
      <c r="A19" s="1">
        <v>10116</v>
      </c>
      <c r="B19" s="42" t="s">
        <v>19</v>
      </c>
      <c r="C19" s="43">
        <f aca="true" t="shared" si="5" ref="C19:AA19">SUM(C20:C22)</f>
        <v>3414.38</v>
      </c>
      <c r="D19" s="43">
        <f t="shared" si="5"/>
        <v>0</v>
      </c>
      <c r="E19" s="43">
        <f t="shared" si="5"/>
        <v>0</v>
      </c>
      <c r="F19" s="43">
        <f t="shared" si="5"/>
        <v>0</v>
      </c>
      <c r="G19" s="43">
        <f t="shared" si="5"/>
        <v>0</v>
      </c>
      <c r="H19" s="43">
        <f t="shared" si="5"/>
        <v>0</v>
      </c>
      <c r="I19" s="43">
        <f t="shared" si="5"/>
        <v>0</v>
      </c>
      <c r="J19" s="43">
        <f t="shared" si="5"/>
        <v>292.808</v>
      </c>
      <c r="K19" s="43">
        <f t="shared" si="5"/>
        <v>939.509</v>
      </c>
      <c r="L19" s="43">
        <f t="shared" si="5"/>
        <v>0</v>
      </c>
      <c r="M19" s="43">
        <f t="shared" si="5"/>
        <v>8.363</v>
      </c>
      <c r="N19" s="43">
        <f t="shared" si="5"/>
        <v>0</v>
      </c>
      <c r="O19" s="43">
        <f t="shared" si="5"/>
        <v>0</v>
      </c>
      <c r="P19" s="43">
        <f t="shared" si="5"/>
        <v>53.734</v>
      </c>
      <c r="Q19" s="43">
        <f t="shared" si="5"/>
        <v>0</v>
      </c>
      <c r="R19" s="43">
        <f t="shared" si="5"/>
        <v>1104.5739999999998</v>
      </c>
      <c r="S19" s="43">
        <f t="shared" si="5"/>
        <v>0</v>
      </c>
      <c r="T19" s="43">
        <f>SUM(T20:T22)</f>
        <v>520.563</v>
      </c>
      <c r="U19" s="43">
        <f t="shared" si="5"/>
        <v>0</v>
      </c>
      <c r="V19" s="43">
        <f t="shared" si="5"/>
        <v>0</v>
      </c>
      <c r="W19" s="43">
        <f t="shared" si="5"/>
        <v>0</v>
      </c>
      <c r="X19" s="43">
        <f t="shared" si="5"/>
        <v>0</v>
      </c>
      <c r="Y19" s="43">
        <f t="shared" si="5"/>
        <v>0</v>
      </c>
      <c r="Z19" s="43">
        <f>SUM(Z20:Z22)</f>
        <v>0</v>
      </c>
      <c r="AA19" s="43">
        <f t="shared" si="5"/>
        <v>2919.5510000000004</v>
      </c>
      <c r="AB19" s="41">
        <f t="shared" si="4"/>
        <v>-494.8289999999997</v>
      </c>
      <c r="AD19" s="8"/>
      <c r="AE19" s="3"/>
      <c r="AF19" s="3"/>
      <c r="AG19" s="4"/>
      <c r="AH19" s="4"/>
      <c r="AI19" s="4"/>
      <c r="AJ19" s="4"/>
      <c r="AK19" s="4"/>
      <c r="AL19" s="4"/>
      <c r="AM19" s="4"/>
      <c r="AN19" s="4"/>
    </row>
    <row r="20" spans="2:33" ht="15.75">
      <c r="B20" s="44" t="s">
        <v>20</v>
      </c>
      <c r="C20" s="45">
        <f>2920+3+24.55</f>
        <v>2947.55</v>
      </c>
      <c r="D20" s="17"/>
      <c r="E20" s="17"/>
      <c r="F20" s="17"/>
      <c r="G20" s="17"/>
      <c r="H20" s="17"/>
      <c r="I20" s="22"/>
      <c r="J20" s="22">
        <v>292.808</v>
      </c>
      <c r="K20" s="17">
        <f>710.609+228.9</f>
        <v>939.509</v>
      </c>
      <c r="L20" s="17"/>
      <c r="M20" s="17"/>
      <c r="N20" s="17"/>
      <c r="O20" s="17"/>
      <c r="P20" s="17">
        <v>53.103</v>
      </c>
      <c r="Q20" s="17"/>
      <c r="R20" s="17">
        <v>1055.387</v>
      </c>
      <c r="S20" s="17"/>
      <c r="T20" s="17">
        <v>506.088</v>
      </c>
      <c r="U20" s="17"/>
      <c r="V20" s="22"/>
      <c r="W20" s="22"/>
      <c r="X20" s="22"/>
      <c r="Y20" s="17"/>
      <c r="Z20" s="17"/>
      <c r="AA20" s="17">
        <f>SUM(D20:Z20)</f>
        <v>2846.895</v>
      </c>
      <c r="AB20" s="41">
        <f t="shared" si="4"/>
        <v>-100.6550000000002</v>
      </c>
      <c r="AC20" s="7"/>
      <c r="AD20" s="66" t="s">
        <v>21</v>
      </c>
      <c r="AE20" s="67">
        <f>AA19</f>
        <v>2919.5510000000004</v>
      </c>
      <c r="AG20" s="8"/>
    </row>
    <row r="21" spans="2:33" ht="15.75">
      <c r="B21" s="44" t="s">
        <v>22</v>
      </c>
      <c r="C21" s="45">
        <f>248.79-20</f>
        <v>228.79</v>
      </c>
      <c r="D21" s="17"/>
      <c r="E21" s="17"/>
      <c r="F21" s="17"/>
      <c r="G21" s="17"/>
      <c r="H21" s="17"/>
      <c r="I21" s="22"/>
      <c r="J21" s="22"/>
      <c r="K21" s="17"/>
      <c r="L21" s="17"/>
      <c r="M21" s="17"/>
      <c r="N21" s="17"/>
      <c r="O21" s="17"/>
      <c r="P21" s="17">
        <v>0.241</v>
      </c>
      <c r="Q21" s="17"/>
      <c r="R21" s="17"/>
      <c r="S21" s="17"/>
      <c r="T21" s="17">
        <v>0.019</v>
      </c>
      <c r="U21" s="17"/>
      <c r="V21" s="22"/>
      <c r="W21" s="22"/>
      <c r="X21" s="22"/>
      <c r="Y21" s="17"/>
      <c r="Z21" s="17"/>
      <c r="AA21" s="17">
        <f>SUM(D21:Z21)</f>
        <v>0.26</v>
      </c>
      <c r="AB21" s="41">
        <f t="shared" si="4"/>
        <v>-228.53</v>
      </c>
      <c r="AC21" s="7"/>
      <c r="AD21" s="66" t="s">
        <v>23</v>
      </c>
      <c r="AE21" s="67">
        <f>AA23</f>
        <v>9685.163</v>
      </c>
      <c r="AG21" s="8"/>
    </row>
    <row r="22" spans="2:33" ht="15.75">
      <c r="B22" s="44" t="s">
        <v>24</v>
      </c>
      <c r="C22" s="45">
        <f>234.82+3.22</f>
        <v>238.04</v>
      </c>
      <c r="D22" s="17"/>
      <c r="E22" s="17"/>
      <c r="F22" s="17"/>
      <c r="G22" s="17"/>
      <c r="H22" s="17"/>
      <c r="I22" s="17"/>
      <c r="J22" s="17"/>
      <c r="K22" s="17"/>
      <c r="L22" s="17"/>
      <c r="M22" s="17">
        <v>8.363</v>
      </c>
      <c r="N22" s="17"/>
      <c r="O22" s="17"/>
      <c r="P22" s="17">
        <v>0.39</v>
      </c>
      <c r="Q22" s="17"/>
      <c r="R22" s="17">
        <v>49.187</v>
      </c>
      <c r="S22" s="17"/>
      <c r="T22" s="17">
        <v>14.456</v>
      </c>
      <c r="U22" s="17"/>
      <c r="V22" s="17"/>
      <c r="W22" s="17"/>
      <c r="X22" s="17"/>
      <c r="Y22" s="17"/>
      <c r="Z22" s="17"/>
      <c r="AA22" s="17">
        <f>SUM(D22:Z22)</f>
        <v>72.396</v>
      </c>
      <c r="AB22" s="41">
        <f t="shared" si="4"/>
        <v>-165.644</v>
      </c>
      <c r="AC22" s="7"/>
      <c r="AD22" s="66" t="s">
        <v>25</v>
      </c>
      <c r="AE22" s="67">
        <f>$AA$29+$AA$31</f>
        <v>84.809</v>
      </c>
      <c r="AG22" s="8"/>
    </row>
    <row r="23" spans="1:40" s="1" customFormat="1" ht="15.75">
      <c r="A23" s="1">
        <v>7000</v>
      </c>
      <c r="B23" s="42" t="s">
        <v>67</v>
      </c>
      <c r="C23" s="43">
        <f aca="true" t="shared" si="6" ref="C23:AA23">SUM(C24:C28)</f>
        <v>13409.244999999999</v>
      </c>
      <c r="D23" s="43">
        <f t="shared" si="6"/>
        <v>0</v>
      </c>
      <c r="E23" s="43">
        <f>SUM(E24:E28)</f>
        <v>0</v>
      </c>
      <c r="F23" s="43">
        <f t="shared" si="6"/>
        <v>0</v>
      </c>
      <c r="G23" s="43">
        <f t="shared" si="6"/>
        <v>0</v>
      </c>
      <c r="H23" s="43">
        <f t="shared" si="6"/>
        <v>0</v>
      </c>
      <c r="I23" s="43">
        <f t="shared" si="6"/>
        <v>0</v>
      </c>
      <c r="J23" s="43">
        <f t="shared" si="6"/>
        <v>89.447</v>
      </c>
      <c r="K23" s="43">
        <f t="shared" si="6"/>
        <v>2107.0499999999997</v>
      </c>
      <c r="L23" s="43">
        <f t="shared" si="6"/>
        <v>0</v>
      </c>
      <c r="M23" s="43">
        <f t="shared" si="6"/>
        <v>1400.2440000000001</v>
      </c>
      <c r="N23" s="43">
        <f t="shared" si="6"/>
        <v>0</v>
      </c>
      <c r="O23" s="43">
        <f t="shared" si="6"/>
        <v>52.103</v>
      </c>
      <c r="P23" s="43">
        <f t="shared" si="6"/>
        <v>330.32000000000005</v>
      </c>
      <c r="Q23" s="43">
        <f>SUM(Q24:Q28)</f>
        <v>0</v>
      </c>
      <c r="R23" s="43">
        <f t="shared" si="6"/>
        <v>5597.683</v>
      </c>
      <c r="S23" s="43">
        <f t="shared" si="6"/>
        <v>0</v>
      </c>
      <c r="T23" s="43">
        <f>SUM(T24:T28)</f>
        <v>108.523</v>
      </c>
      <c r="U23" s="43">
        <f>SUM(U24:U28)</f>
        <v>0</v>
      </c>
      <c r="V23" s="43">
        <f t="shared" si="6"/>
        <v>0</v>
      </c>
      <c r="W23" s="43">
        <f t="shared" si="6"/>
        <v>-0.207</v>
      </c>
      <c r="X23" s="43">
        <f t="shared" si="6"/>
        <v>0</v>
      </c>
      <c r="Y23" s="43">
        <f t="shared" si="6"/>
        <v>0</v>
      </c>
      <c r="Z23" s="43">
        <f>SUM(Z24:Z28)</f>
        <v>0</v>
      </c>
      <c r="AA23" s="43">
        <f t="shared" si="6"/>
        <v>9685.163</v>
      </c>
      <c r="AB23" s="41">
        <f t="shared" si="4"/>
        <v>-3724.0819999999985</v>
      </c>
      <c r="AC23" s="2"/>
      <c r="AD23" s="66" t="s">
        <v>26</v>
      </c>
      <c r="AE23" s="67">
        <f>$AA$32+$AA$33+$AA$36+$AA$41+$AA$45+$AA$35+$AA$34</f>
        <v>1012.597</v>
      </c>
      <c r="AF23" s="3"/>
      <c r="AG23" s="3"/>
      <c r="AH23" s="4"/>
      <c r="AI23" s="4"/>
      <c r="AJ23" s="4"/>
      <c r="AK23" s="4"/>
      <c r="AL23" s="4"/>
      <c r="AM23" s="4"/>
      <c r="AN23" s="4"/>
    </row>
    <row r="24" spans="2:33" ht="15.75">
      <c r="B24" s="44" t="s">
        <v>20</v>
      </c>
      <c r="C24" s="45">
        <f>9265.485-3+314.355</f>
        <v>9576.84</v>
      </c>
      <c r="D24" s="17"/>
      <c r="E24" s="17"/>
      <c r="F24" s="17"/>
      <c r="G24" s="17"/>
      <c r="H24" s="17"/>
      <c r="I24" s="17"/>
      <c r="J24" s="22">
        <v>89.267</v>
      </c>
      <c r="K24" s="17">
        <f>1351.673+755.141</f>
        <v>2106.814</v>
      </c>
      <c r="L24" s="17"/>
      <c r="M24" s="17">
        <f>544.927+845.48</f>
        <v>1390.4070000000002</v>
      </c>
      <c r="N24" s="17"/>
      <c r="O24" s="17"/>
      <c r="P24" s="17">
        <v>290.86</v>
      </c>
      <c r="Q24" s="17"/>
      <c r="R24" s="17">
        <f>3391.172+31.903+3.871+1830.18</f>
        <v>5257.126</v>
      </c>
      <c r="S24" s="17"/>
      <c r="T24" s="17">
        <f>8.215+3.002</f>
        <v>11.216999999999999</v>
      </c>
      <c r="U24" s="17"/>
      <c r="V24" s="22"/>
      <c r="W24" s="22"/>
      <c r="X24" s="22"/>
      <c r="Y24" s="17"/>
      <c r="Z24" s="17"/>
      <c r="AA24" s="17">
        <f>SUM(D24:Z24)</f>
        <v>9145.691</v>
      </c>
      <c r="AB24" s="41">
        <f t="shared" si="4"/>
        <v>-431.14899999999943</v>
      </c>
      <c r="AC24" s="7"/>
      <c r="AD24" s="66" t="s">
        <v>27</v>
      </c>
      <c r="AE24" s="67">
        <f>$AA$64+$AA$67+$AA$74+$AA$62</f>
        <v>824.037</v>
      </c>
      <c r="AG24" s="8"/>
    </row>
    <row r="25" spans="2:33" ht="15.75">
      <c r="B25" s="44" t="s">
        <v>28</v>
      </c>
      <c r="C25" s="45">
        <v>4.3</v>
      </c>
      <c r="D25" s="17"/>
      <c r="E25" s="17"/>
      <c r="F25" s="17"/>
      <c r="G25" s="17"/>
      <c r="H25" s="17"/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22"/>
      <c r="W25" s="22"/>
      <c r="X25" s="22"/>
      <c r="Y25" s="17"/>
      <c r="Z25" s="17"/>
      <c r="AA25" s="17">
        <f>SUM(D25:Z25)</f>
        <v>0</v>
      </c>
      <c r="AB25" s="41">
        <f t="shared" si="4"/>
        <v>-4.3</v>
      </c>
      <c r="AC25" s="7"/>
      <c r="AD25" s="66" t="s">
        <v>29</v>
      </c>
      <c r="AE25" s="67">
        <f>$AA$52</f>
        <v>534.16</v>
      </c>
      <c r="AG25" s="8"/>
    </row>
    <row r="26" spans="2:33" ht="15.75">
      <c r="B26" s="44" t="s">
        <v>30</v>
      </c>
      <c r="C26" s="45">
        <v>658.7</v>
      </c>
      <c r="D26" s="17"/>
      <c r="E26" s="17"/>
      <c r="F26" s="17"/>
      <c r="G26" s="17"/>
      <c r="H26" s="17"/>
      <c r="I26" s="17"/>
      <c r="J26" s="22"/>
      <c r="K26" s="17"/>
      <c r="L26" s="17"/>
      <c r="M26" s="17"/>
      <c r="N26" s="17"/>
      <c r="O26" s="17"/>
      <c r="P26" s="17">
        <v>38.077</v>
      </c>
      <c r="Q26" s="17"/>
      <c r="R26" s="17">
        <v>288.298</v>
      </c>
      <c r="S26" s="17"/>
      <c r="T26" s="17">
        <v>92.017</v>
      </c>
      <c r="U26" s="17"/>
      <c r="V26" s="22"/>
      <c r="W26" s="22"/>
      <c r="X26" s="22"/>
      <c r="Y26" s="17"/>
      <c r="Z26" s="17"/>
      <c r="AA26" s="17">
        <f>SUM(D26:Z26)</f>
        <v>418.392</v>
      </c>
      <c r="AB26" s="41">
        <f t="shared" si="4"/>
        <v>-240.30800000000005</v>
      </c>
      <c r="AC26" s="7"/>
      <c r="AD26" s="66" t="s">
        <v>31</v>
      </c>
      <c r="AE26" s="67">
        <f>$AA$56</f>
        <v>453.59999999999997</v>
      </c>
      <c r="AG26" s="8"/>
    </row>
    <row r="27" spans="2:33" ht="15.75">
      <c r="B27" s="44" t="s">
        <v>22</v>
      </c>
      <c r="C27" s="45">
        <f>3188.88-314.355</f>
        <v>2874.525</v>
      </c>
      <c r="D27" s="17"/>
      <c r="E27" s="17"/>
      <c r="F27" s="17"/>
      <c r="G27" s="17"/>
      <c r="H27" s="17"/>
      <c r="I27" s="17"/>
      <c r="J27" s="22"/>
      <c r="K27" s="17"/>
      <c r="L27" s="17"/>
      <c r="M27" s="17"/>
      <c r="N27" s="17"/>
      <c r="O27" s="17"/>
      <c r="P27" s="17">
        <v>0.422</v>
      </c>
      <c r="Q27" s="17"/>
      <c r="R27" s="17">
        <v>21.1</v>
      </c>
      <c r="S27" s="17"/>
      <c r="T27" s="17">
        <v>2.165</v>
      </c>
      <c r="U27" s="17"/>
      <c r="V27" s="22"/>
      <c r="W27" s="22">
        <v>-0.207</v>
      </c>
      <c r="X27" s="22"/>
      <c r="Y27" s="17"/>
      <c r="Z27" s="17"/>
      <c r="AA27" s="17">
        <f>SUM(D27:Z27)</f>
        <v>23.48</v>
      </c>
      <c r="AB27" s="41">
        <f t="shared" si="4"/>
        <v>-2851.045</v>
      </c>
      <c r="AC27" s="7"/>
      <c r="AD27" s="66" t="s">
        <v>32</v>
      </c>
      <c r="AE27" s="67">
        <f>$AA$49+$AA$71+$AA$77+$AA$78+$AA$82+$AA$73+$AA$75+$AA$79+$AA$80+$AA$81+$AA$76</f>
        <v>490.21000000000004</v>
      </c>
      <c r="AG27" s="8"/>
    </row>
    <row r="28" spans="2:33" ht="15.75">
      <c r="B28" s="44" t="s">
        <v>24</v>
      </c>
      <c r="C28" s="45">
        <v>294.88</v>
      </c>
      <c r="D28" s="17"/>
      <c r="E28" s="17"/>
      <c r="F28" s="17"/>
      <c r="G28" s="17"/>
      <c r="H28" s="17"/>
      <c r="I28" s="17"/>
      <c r="J28" s="17">
        <v>0.18</v>
      </c>
      <c r="K28" s="17">
        <v>0.236</v>
      </c>
      <c r="L28" s="17"/>
      <c r="M28" s="17">
        <v>9.837</v>
      </c>
      <c r="N28" s="17"/>
      <c r="O28" s="17">
        <v>52.103</v>
      </c>
      <c r="P28" s="17">
        <v>0.961</v>
      </c>
      <c r="Q28" s="17"/>
      <c r="R28" s="17">
        <v>31.159</v>
      </c>
      <c r="S28" s="17"/>
      <c r="T28" s="17">
        <v>3.124</v>
      </c>
      <c r="U28" s="17"/>
      <c r="V28" s="17"/>
      <c r="W28" s="17"/>
      <c r="X28" s="17"/>
      <c r="Y28" s="17"/>
      <c r="Z28" s="17"/>
      <c r="AA28" s="17">
        <f>SUM(D28:Z28)</f>
        <v>97.6</v>
      </c>
      <c r="AB28" s="41">
        <f t="shared" si="4"/>
        <v>-197.28</v>
      </c>
      <c r="AC28" s="7"/>
      <c r="AD28" s="68"/>
      <c r="AE28" s="69"/>
      <c r="AG28" s="8"/>
    </row>
    <row r="29" spans="2:33" ht="29.25">
      <c r="B29" s="42" t="s">
        <v>33</v>
      </c>
      <c r="C29" s="43">
        <f>C30</f>
        <v>212.7</v>
      </c>
      <c r="D29" s="43">
        <f aca="true" t="shared" si="7" ref="D29:AA29">D30</f>
        <v>0</v>
      </c>
      <c r="E29" s="43">
        <f t="shared" si="7"/>
        <v>0</v>
      </c>
      <c r="F29" s="43">
        <f t="shared" si="7"/>
        <v>0</v>
      </c>
      <c r="G29" s="43">
        <f t="shared" si="7"/>
        <v>0</v>
      </c>
      <c r="H29" s="43">
        <f t="shared" si="7"/>
        <v>0</v>
      </c>
      <c r="I29" s="43">
        <f t="shared" si="7"/>
        <v>0</v>
      </c>
      <c r="J29" s="43">
        <f t="shared" si="7"/>
        <v>0</v>
      </c>
      <c r="K29" s="43">
        <f t="shared" si="7"/>
        <v>0</v>
      </c>
      <c r="L29" s="43">
        <f t="shared" si="7"/>
        <v>0</v>
      </c>
      <c r="M29" s="43">
        <f t="shared" si="7"/>
        <v>60.907</v>
      </c>
      <c r="N29" s="43">
        <f t="shared" si="7"/>
        <v>0</v>
      </c>
      <c r="O29" s="43">
        <f t="shared" si="7"/>
        <v>0</v>
      </c>
      <c r="P29" s="43">
        <f t="shared" si="7"/>
        <v>0</v>
      </c>
      <c r="Q29" s="43">
        <f>Q30</f>
        <v>0</v>
      </c>
      <c r="R29" s="43">
        <f>R30</f>
        <v>11.537</v>
      </c>
      <c r="S29" s="43">
        <f t="shared" si="7"/>
        <v>0</v>
      </c>
      <c r="T29" s="43">
        <f t="shared" si="7"/>
        <v>12.365</v>
      </c>
      <c r="U29" s="43">
        <f t="shared" si="7"/>
        <v>0</v>
      </c>
      <c r="V29" s="43">
        <f t="shared" si="7"/>
        <v>0</v>
      </c>
      <c r="W29" s="43">
        <f t="shared" si="7"/>
        <v>0</v>
      </c>
      <c r="X29" s="43">
        <f t="shared" si="7"/>
        <v>0</v>
      </c>
      <c r="Y29" s="43">
        <f t="shared" si="7"/>
        <v>0</v>
      </c>
      <c r="Z29" s="43">
        <f t="shared" si="7"/>
        <v>0</v>
      </c>
      <c r="AA29" s="43">
        <f t="shared" si="7"/>
        <v>84.809</v>
      </c>
      <c r="AB29" s="41">
        <f t="shared" si="4"/>
        <v>-127.89099999999999</v>
      </c>
      <c r="AC29" s="7"/>
      <c r="AD29" s="9"/>
      <c r="AE29" s="46"/>
      <c r="AG29" s="8"/>
    </row>
    <row r="30" spans="2:31" ht="15.75">
      <c r="B30" s="47" t="s">
        <v>34</v>
      </c>
      <c r="C30" s="34">
        <v>212.7</v>
      </c>
      <c r="D30" s="22"/>
      <c r="E30" s="22"/>
      <c r="F30" s="22"/>
      <c r="G30" s="22"/>
      <c r="H30" s="22"/>
      <c r="I30" s="22"/>
      <c r="J30" s="22"/>
      <c r="K30" s="22"/>
      <c r="L30" s="22"/>
      <c r="M30" s="22">
        <v>60.907</v>
      </c>
      <c r="N30" s="22"/>
      <c r="O30" s="22"/>
      <c r="P30" s="22"/>
      <c r="Q30" s="22"/>
      <c r="R30" s="22">
        <v>11.537</v>
      </c>
      <c r="S30" s="22"/>
      <c r="T30" s="22">
        <v>12.365</v>
      </c>
      <c r="U30" s="22"/>
      <c r="V30" s="22"/>
      <c r="W30" s="22"/>
      <c r="X30" s="22"/>
      <c r="Y30" s="34"/>
      <c r="Z30" s="34"/>
      <c r="AA30" s="17">
        <f aca="true" t="shared" si="8" ref="AA30:AA35">SUM(D30:Z30)</f>
        <v>84.809</v>
      </c>
      <c r="AB30" s="41">
        <f t="shared" si="4"/>
        <v>-127.89099999999999</v>
      </c>
      <c r="AE30" s="48"/>
    </row>
    <row r="31" spans="2:31" ht="43.5" hidden="1">
      <c r="B31" s="42" t="s">
        <v>35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>
        <f t="shared" si="8"/>
        <v>0</v>
      </c>
      <c r="AB31" s="41">
        <f t="shared" si="4"/>
        <v>0</v>
      </c>
      <c r="AE31" s="48"/>
    </row>
    <row r="32" spans="1:40" s="1" customFormat="1" ht="29.25">
      <c r="A32" s="1" t="s">
        <v>36</v>
      </c>
      <c r="B32" s="42" t="s">
        <v>37</v>
      </c>
      <c r="C32" s="43">
        <v>94.327</v>
      </c>
      <c r="D32" s="43"/>
      <c r="E32" s="43"/>
      <c r="F32" s="43"/>
      <c r="G32" s="43"/>
      <c r="H32" s="43"/>
      <c r="I32" s="43"/>
      <c r="J32" s="43"/>
      <c r="K32" s="43"/>
      <c r="L32" s="43"/>
      <c r="M32" s="43">
        <v>2.027</v>
      </c>
      <c r="N32" s="43"/>
      <c r="O32" s="43">
        <v>3.289</v>
      </c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>
        <f t="shared" si="8"/>
        <v>5.316000000000001</v>
      </c>
      <c r="AB32" s="41">
        <f t="shared" si="4"/>
        <v>-89.011</v>
      </c>
      <c r="AD32" s="8"/>
      <c r="AE32" s="48"/>
      <c r="AF32" s="3"/>
      <c r="AG32" s="4"/>
      <c r="AH32" s="4"/>
      <c r="AI32" s="4"/>
      <c r="AJ32" s="4"/>
      <c r="AK32" s="4"/>
      <c r="AL32" s="4"/>
      <c r="AM32" s="4"/>
      <c r="AN32" s="4"/>
    </row>
    <row r="33" spans="2:40" s="1" customFormat="1" ht="43.5">
      <c r="B33" s="42" t="s">
        <v>38</v>
      </c>
      <c r="C33" s="43">
        <v>160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>
        <v>136</v>
      </c>
      <c r="P33" s="43"/>
      <c r="Q33" s="43"/>
      <c r="R33" s="43"/>
      <c r="S33" s="43"/>
      <c r="T33" s="49"/>
      <c r="U33" s="43"/>
      <c r="V33" s="43"/>
      <c r="W33" s="43"/>
      <c r="X33" s="43"/>
      <c r="Y33" s="43"/>
      <c r="Z33" s="43"/>
      <c r="AA33" s="43">
        <f t="shared" si="8"/>
        <v>136</v>
      </c>
      <c r="AB33" s="41">
        <f t="shared" si="4"/>
        <v>-24</v>
      </c>
      <c r="AD33" s="8"/>
      <c r="AE33" s="48"/>
      <c r="AF33" s="3"/>
      <c r="AG33" s="4"/>
      <c r="AH33" s="4"/>
      <c r="AI33" s="4"/>
      <c r="AJ33" s="4"/>
      <c r="AK33" s="4"/>
      <c r="AL33" s="4"/>
      <c r="AM33" s="4"/>
      <c r="AN33" s="4"/>
    </row>
    <row r="34" spans="2:40" s="1" customFormat="1" ht="44.25" customHeight="1" hidden="1">
      <c r="B34" s="42" t="s">
        <v>39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9"/>
      <c r="U34" s="43"/>
      <c r="V34" s="43"/>
      <c r="W34" s="43"/>
      <c r="X34" s="43"/>
      <c r="Y34" s="43"/>
      <c r="Z34" s="43"/>
      <c r="AA34" s="43">
        <f t="shared" si="8"/>
        <v>0</v>
      </c>
      <c r="AB34" s="41">
        <f t="shared" si="4"/>
        <v>0</v>
      </c>
      <c r="AD34" s="8"/>
      <c r="AE34" s="48"/>
      <c r="AF34" s="3"/>
      <c r="AG34" s="4"/>
      <c r="AH34" s="4"/>
      <c r="AI34" s="4"/>
      <c r="AJ34" s="4"/>
      <c r="AK34" s="4"/>
      <c r="AL34" s="4"/>
      <c r="AM34" s="4"/>
      <c r="AN34" s="4"/>
    </row>
    <row r="35" spans="2:40" s="1" customFormat="1" ht="57.75" hidden="1">
      <c r="B35" s="42" t="s">
        <v>40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>
        <f t="shared" si="8"/>
        <v>0</v>
      </c>
      <c r="AB35" s="41">
        <f t="shared" si="4"/>
        <v>0</v>
      </c>
      <c r="AD35" s="8"/>
      <c r="AE35" s="48"/>
      <c r="AF35" s="3"/>
      <c r="AG35" s="4"/>
      <c r="AH35" s="4"/>
      <c r="AI35" s="4"/>
      <c r="AJ35" s="4"/>
      <c r="AK35" s="4"/>
      <c r="AL35" s="4"/>
      <c r="AM35" s="4"/>
      <c r="AN35" s="4"/>
    </row>
    <row r="36" spans="2:40" s="1" customFormat="1" ht="15.75">
      <c r="B36" s="42" t="s">
        <v>41</v>
      </c>
      <c r="C36" s="43">
        <f aca="true" t="shared" si="9" ref="C36:AA36">SUM(C37:C40)</f>
        <v>686.5999999999999</v>
      </c>
      <c r="D36" s="43">
        <f t="shared" si="9"/>
        <v>0</v>
      </c>
      <c r="E36" s="43">
        <f t="shared" si="9"/>
        <v>0</v>
      </c>
      <c r="F36" s="43">
        <f t="shared" si="9"/>
        <v>0</v>
      </c>
      <c r="G36" s="43">
        <f t="shared" si="9"/>
        <v>0</v>
      </c>
      <c r="H36" s="43">
        <f t="shared" si="9"/>
        <v>0</v>
      </c>
      <c r="I36" s="43">
        <f t="shared" si="9"/>
        <v>0</v>
      </c>
      <c r="J36" s="43">
        <f t="shared" si="9"/>
        <v>0</v>
      </c>
      <c r="K36" s="43">
        <f t="shared" si="9"/>
        <v>0</v>
      </c>
      <c r="L36" s="43">
        <f t="shared" si="9"/>
        <v>0</v>
      </c>
      <c r="M36" s="43">
        <f t="shared" si="9"/>
        <v>179.955</v>
      </c>
      <c r="N36" s="43">
        <f t="shared" si="9"/>
        <v>0</v>
      </c>
      <c r="O36" s="43">
        <f t="shared" si="9"/>
        <v>0</v>
      </c>
      <c r="P36" s="43">
        <f t="shared" si="9"/>
        <v>0</v>
      </c>
      <c r="Q36" s="43">
        <f t="shared" si="9"/>
        <v>0</v>
      </c>
      <c r="R36" s="43">
        <f t="shared" si="9"/>
        <v>453.601</v>
      </c>
      <c r="S36" s="43">
        <f t="shared" si="9"/>
        <v>0</v>
      </c>
      <c r="T36" s="43">
        <f t="shared" si="9"/>
        <v>0.193</v>
      </c>
      <c r="U36" s="43">
        <f t="shared" si="9"/>
        <v>0</v>
      </c>
      <c r="V36" s="43">
        <f t="shared" si="9"/>
        <v>0</v>
      </c>
      <c r="W36" s="43">
        <f t="shared" si="9"/>
        <v>0</v>
      </c>
      <c r="X36" s="43">
        <f t="shared" si="9"/>
        <v>0</v>
      </c>
      <c r="Y36" s="43">
        <f t="shared" si="9"/>
        <v>0</v>
      </c>
      <c r="Z36" s="43">
        <f t="shared" si="9"/>
        <v>0</v>
      </c>
      <c r="AA36" s="43">
        <f t="shared" si="9"/>
        <v>633.7489999999999</v>
      </c>
      <c r="AB36" s="41">
        <f t="shared" si="4"/>
        <v>-52.851</v>
      </c>
      <c r="AD36" s="8"/>
      <c r="AE36" s="48"/>
      <c r="AF36" s="3"/>
      <c r="AG36" s="4"/>
      <c r="AH36" s="4"/>
      <c r="AI36" s="4"/>
      <c r="AJ36" s="4"/>
      <c r="AK36" s="4"/>
      <c r="AL36" s="4"/>
      <c r="AM36" s="4"/>
      <c r="AN36" s="4"/>
    </row>
    <row r="37" spans="2:40" s="1" customFormat="1" ht="15.75">
      <c r="B37" s="44" t="s">
        <v>20</v>
      </c>
      <c r="C37" s="45">
        <v>644</v>
      </c>
      <c r="D37" s="17"/>
      <c r="E37" s="17"/>
      <c r="F37" s="17"/>
      <c r="G37" s="17"/>
      <c r="H37" s="17"/>
      <c r="I37" s="17"/>
      <c r="J37" s="22"/>
      <c r="K37" s="17"/>
      <c r="L37" s="17"/>
      <c r="M37" s="17">
        <v>179.955</v>
      </c>
      <c r="N37" s="17"/>
      <c r="O37" s="17"/>
      <c r="P37" s="50"/>
      <c r="Q37" s="17"/>
      <c r="R37" s="50">
        <v>452.599</v>
      </c>
      <c r="S37" s="17"/>
      <c r="T37" s="17"/>
      <c r="U37" s="17"/>
      <c r="V37" s="22"/>
      <c r="W37" s="22"/>
      <c r="X37" s="17"/>
      <c r="Y37" s="17"/>
      <c r="Z37" s="17"/>
      <c r="AA37" s="17">
        <f>SUM(D37:Z37)</f>
        <v>632.554</v>
      </c>
      <c r="AB37" s="41">
        <f t="shared" si="4"/>
        <v>-11.446000000000026</v>
      </c>
      <c r="AD37" s="8"/>
      <c r="AE37" s="48"/>
      <c r="AF37" s="3"/>
      <c r="AG37" s="4"/>
      <c r="AH37" s="4"/>
      <c r="AI37" s="4"/>
      <c r="AJ37" s="4"/>
      <c r="AK37" s="4"/>
      <c r="AL37" s="4"/>
      <c r="AM37" s="4"/>
      <c r="AN37" s="4"/>
    </row>
    <row r="38" spans="2:40" s="1" customFormat="1" ht="15.75">
      <c r="B38" s="44" t="s">
        <v>28</v>
      </c>
      <c r="C38" s="45">
        <v>1.8</v>
      </c>
      <c r="D38" s="17"/>
      <c r="E38" s="17"/>
      <c r="F38" s="17"/>
      <c r="G38" s="17"/>
      <c r="H38" s="17"/>
      <c r="I38" s="17"/>
      <c r="J38" s="22"/>
      <c r="K38" s="17"/>
      <c r="L38" s="17"/>
      <c r="M38" s="17"/>
      <c r="N38" s="17"/>
      <c r="O38" s="17"/>
      <c r="P38" s="50"/>
      <c r="Q38" s="17"/>
      <c r="R38" s="50"/>
      <c r="S38" s="17"/>
      <c r="T38" s="17"/>
      <c r="U38" s="17"/>
      <c r="V38" s="22"/>
      <c r="W38" s="22"/>
      <c r="X38" s="17"/>
      <c r="Y38" s="17"/>
      <c r="Z38" s="17"/>
      <c r="AA38" s="17">
        <f>SUM(D38:Z38)</f>
        <v>0</v>
      </c>
      <c r="AB38" s="41">
        <f t="shared" si="4"/>
        <v>-1.8</v>
      </c>
      <c r="AD38" s="8"/>
      <c r="AE38" s="48"/>
      <c r="AF38" s="3"/>
      <c r="AG38" s="4"/>
      <c r="AH38" s="4"/>
      <c r="AI38" s="4"/>
      <c r="AJ38" s="4"/>
      <c r="AK38" s="4"/>
      <c r="AL38" s="4"/>
      <c r="AM38" s="4"/>
      <c r="AN38" s="4"/>
    </row>
    <row r="39" spans="2:40" s="1" customFormat="1" ht="15.75">
      <c r="B39" s="44" t="s">
        <v>22</v>
      </c>
      <c r="C39" s="45">
        <v>36.5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50"/>
      <c r="Q39" s="17"/>
      <c r="R39" s="50">
        <v>0.684</v>
      </c>
      <c r="S39" s="17"/>
      <c r="T39" s="17">
        <v>0.193</v>
      </c>
      <c r="U39" s="17"/>
      <c r="V39" s="22"/>
      <c r="W39" s="22"/>
      <c r="X39" s="17"/>
      <c r="Y39" s="17"/>
      <c r="Z39" s="17"/>
      <c r="AA39" s="17">
        <f>SUM(D39:Z39)</f>
        <v>0.877</v>
      </c>
      <c r="AB39" s="41">
        <f t="shared" si="4"/>
        <v>-35.623</v>
      </c>
      <c r="AD39" s="8"/>
      <c r="AE39" s="48"/>
      <c r="AF39" s="3"/>
      <c r="AG39" s="4"/>
      <c r="AH39" s="4"/>
      <c r="AI39" s="4"/>
      <c r="AJ39" s="4"/>
      <c r="AK39" s="4"/>
      <c r="AL39" s="4"/>
      <c r="AM39" s="4"/>
      <c r="AN39" s="4"/>
    </row>
    <row r="40" spans="2:40" s="1" customFormat="1" ht="15.75">
      <c r="B40" s="44" t="s">
        <v>24</v>
      </c>
      <c r="C40" s="45">
        <v>4.3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>
        <v>0.318</v>
      </c>
      <c r="S40" s="17"/>
      <c r="T40" s="17"/>
      <c r="U40" s="17"/>
      <c r="V40" s="17"/>
      <c r="W40" s="17"/>
      <c r="X40" s="17"/>
      <c r="Y40" s="17"/>
      <c r="Z40" s="17"/>
      <c r="AA40" s="17">
        <f>SUM(D40:Z40)</f>
        <v>0.318</v>
      </c>
      <c r="AB40" s="41">
        <f t="shared" si="4"/>
        <v>-3.9819999999999998</v>
      </c>
      <c r="AD40" s="8"/>
      <c r="AE40" s="48"/>
      <c r="AF40" s="3"/>
      <c r="AG40" s="4"/>
      <c r="AH40" s="4"/>
      <c r="AI40" s="4"/>
      <c r="AJ40" s="4"/>
      <c r="AK40" s="4"/>
      <c r="AL40" s="4"/>
      <c r="AM40" s="4"/>
      <c r="AN40" s="4"/>
    </row>
    <row r="41" spans="2:40" s="1" customFormat="1" ht="15.75">
      <c r="B41" s="42" t="s">
        <v>42</v>
      </c>
      <c r="C41" s="43">
        <f aca="true" t="shared" si="10" ref="C41:S41">SUM(C42:C44)</f>
        <v>198.21</v>
      </c>
      <c r="D41" s="43">
        <f t="shared" si="10"/>
        <v>0</v>
      </c>
      <c r="E41" s="43">
        <f t="shared" si="10"/>
        <v>0</v>
      </c>
      <c r="F41" s="43">
        <f t="shared" si="10"/>
        <v>0</v>
      </c>
      <c r="G41" s="43">
        <f t="shared" si="10"/>
        <v>0</v>
      </c>
      <c r="H41" s="43">
        <f t="shared" si="10"/>
        <v>0</v>
      </c>
      <c r="I41" s="43">
        <f t="shared" si="10"/>
        <v>0</v>
      </c>
      <c r="J41" s="43">
        <f t="shared" si="10"/>
        <v>0</v>
      </c>
      <c r="K41" s="43">
        <f t="shared" si="10"/>
        <v>0</v>
      </c>
      <c r="L41" s="43">
        <f t="shared" si="10"/>
        <v>0</v>
      </c>
      <c r="M41" s="43">
        <f t="shared" si="10"/>
        <v>44.065</v>
      </c>
      <c r="N41" s="43">
        <f t="shared" si="10"/>
        <v>0</v>
      </c>
      <c r="O41" s="43">
        <f t="shared" si="10"/>
        <v>5.387</v>
      </c>
      <c r="P41" s="43">
        <f t="shared" si="10"/>
        <v>0</v>
      </c>
      <c r="Q41" s="43">
        <f t="shared" si="10"/>
        <v>0</v>
      </c>
      <c r="R41" s="43">
        <f t="shared" si="10"/>
        <v>0</v>
      </c>
      <c r="S41" s="43">
        <f t="shared" si="10"/>
        <v>0</v>
      </c>
      <c r="T41" s="43">
        <f>SUM(T42:T44)</f>
        <v>108.245</v>
      </c>
      <c r="U41" s="43">
        <f>SUM(U42:U44)</f>
        <v>0</v>
      </c>
      <c r="V41" s="43">
        <f aca="true" t="shared" si="11" ref="V41:AA41">SUM(V42:V44)</f>
        <v>0</v>
      </c>
      <c r="W41" s="43">
        <f t="shared" si="11"/>
        <v>0</v>
      </c>
      <c r="X41" s="43">
        <f t="shared" si="11"/>
        <v>0</v>
      </c>
      <c r="Y41" s="43">
        <f t="shared" si="11"/>
        <v>0</v>
      </c>
      <c r="Z41" s="43">
        <f>SUM(Z42:Z44)</f>
        <v>0</v>
      </c>
      <c r="AA41" s="43">
        <f t="shared" si="11"/>
        <v>157.697</v>
      </c>
      <c r="AB41" s="41">
        <f t="shared" si="4"/>
        <v>-40.513000000000005</v>
      </c>
      <c r="AD41" s="8"/>
      <c r="AE41" s="48"/>
      <c r="AF41" s="3"/>
      <c r="AG41" s="4"/>
      <c r="AH41" s="4"/>
      <c r="AI41" s="4"/>
      <c r="AJ41" s="4"/>
      <c r="AK41" s="4"/>
      <c r="AL41" s="4"/>
      <c r="AM41" s="4"/>
      <c r="AN41" s="4"/>
    </row>
    <row r="42" spans="2:40" s="1" customFormat="1" ht="15.75">
      <c r="B42" s="44" t="s">
        <v>20</v>
      </c>
      <c r="C42" s="45">
        <v>171</v>
      </c>
      <c r="D42" s="17"/>
      <c r="E42" s="17"/>
      <c r="F42" s="17"/>
      <c r="G42" s="17"/>
      <c r="H42" s="17"/>
      <c r="I42" s="17"/>
      <c r="J42" s="22"/>
      <c r="K42" s="17"/>
      <c r="L42" s="17"/>
      <c r="M42" s="17">
        <v>44.065</v>
      </c>
      <c r="N42" s="17"/>
      <c r="O42" s="17"/>
      <c r="P42" s="50"/>
      <c r="Q42" s="17"/>
      <c r="R42" s="50"/>
      <c r="S42" s="17"/>
      <c r="T42" s="17">
        <v>104.274</v>
      </c>
      <c r="U42" s="17"/>
      <c r="V42" s="22"/>
      <c r="W42" s="22"/>
      <c r="X42" s="17"/>
      <c r="Y42" s="17"/>
      <c r="Z42" s="17"/>
      <c r="AA42" s="17">
        <f>SUM(D42:Z42)</f>
        <v>148.339</v>
      </c>
      <c r="AB42" s="41">
        <f t="shared" si="4"/>
        <v>-22.661</v>
      </c>
      <c r="AD42" s="8"/>
      <c r="AE42" s="48"/>
      <c r="AF42" s="3"/>
      <c r="AG42" s="4"/>
      <c r="AH42" s="4"/>
      <c r="AI42" s="4"/>
      <c r="AJ42" s="4"/>
      <c r="AK42" s="4"/>
      <c r="AL42" s="4"/>
      <c r="AM42" s="4"/>
      <c r="AN42" s="4"/>
    </row>
    <row r="43" spans="2:40" s="1" customFormat="1" ht="15.75">
      <c r="B43" s="44" t="s">
        <v>22</v>
      </c>
      <c r="C43" s="45">
        <v>16.71</v>
      </c>
      <c r="D43" s="17"/>
      <c r="E43" s="17"/>
      <c r="F43" s="17"/>
      <c r="G43" s="17"/>
      <c r="H43" s="17"/>
      <c r="I43" s="17"/>
      <c r="J43" s="22"/>
      <c r="K43" s="17"/>
      <c r="L43" s="17"/>
      <c r="M43" s="17"/>
      <c r="N43" s="17"/>
      <c r="O43" s="17">
        <v>0.169</v>
      </c>
      <c r="P43" s="17"/>
      <c r="Q43" s="17"/>
      <c r="R43" s="17"/>
      <c r="S43" s="17"/>
      <c r="T43" s="17"/>
      <c r="U43" s="17"/>
      <c r="V43" s="22"/>
      <c r="W43" s="22"/>
      <c r="X43" s="17"/>
      <c r="Y43" s="17"/>
      <c r="Z43" s="17"/>
      <c r="AA43" s="17">
        <f>SUM(D43:Z43)</f>
        <v>0.169</v>
      </c>
      <c r="AB43" s="41">
        <f t="shared" si="4"/>
        <v>-16.541</v>
      </c>
      <c r="AD43" s="8"/>
      <c r="AE43" s="48"/>
      <c r="AF43" s="3"/>
      <c r="AG43" s="4"/>
      <c r="AH43" s="4"/>
      <c r="AI43" s="4"/>
      <c r="AJ43" s="4"/>
      <c r="AK43" s="4"/>
      <c r="AL43" s="4"/>
      <c r="AM43" s="4"/>
      <c r="AN43" s="4"/>
    </row>
    <row r="44" spans="2:40" s="1" customFormat="1" ht="15.75">
      <c r="B44" s="44" t="s">
        <v>24</v>
      </c>
      <c r="C44" s="45">
        <v>10.5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>
        <v>5.218</v>
      </c>
      <c r="P44" s="17"/>
      <c r="Q44" s="17"/>
      <c r="R44" s="17"/>
      <c r="S44" s="17"/>
      <c r="T44" s="17">
        <v>3.971</v>
      </c>
      <c r="U44" s="17"/>
      <c r="V44" s="17"/>
      <c r="W44" s="17"/>
      <c r="X44" s="17"/>
      <c r="Y44" s="17"/>
      <c r="Z44" s="17"/>
      <c r="AA44" s="17">
        <f>SUM(D44:Z44)</f>
        <v>9.189</v>
      </c>
      <c r="AB44" s="41">
        <f t="shared" si="4"/>
        <v>-1.311</v>
      </c>
      <c r="AD44" s="8"/>
      <c r="AE44" s="48"/>
      <c r="AF44" s="3"/>
      <c r="AG44" s="4"/>
      <c r="AH44" s="4"/>
      <c r="AI44" s="4"/>
      <c r="AJ44" s="4"/>
      <c r="AK44" s="4"/>
      <c r="AL44" s="4"/>
      <c r="AM44" s="4"/>
      <c r="AN44" s="4"/>
    </row>
    <row r="45" spans="2:40" s="1" customFormat="1" ht="15.75">
      <c r="B45" s="42" t="s">
        <v>43</v>
      </c>
      <c r="C45" s="43">
        <f aca="true" t="shared" si="12" ref="C45:Y45">SUM(C46:C48)</f>
        <v>111.7</v>
      </c>
      <c r="D45" s="43">
        <f t="shared" si="12"/>
        <v>0</v>
      </c>
      <c r="E45" s="43">
        <f t="shared" si="12"/>
        <v>0</v>
      </c>
      <c r="F45" s="43">
        <f t="shared" si="12"/>
        <v>0</v>
      </c>
      <c r="G45" s="43">
        <f t="shared" si="12"/>
        <v>0</v>
      </c>
      <c r="H45" s="43">
        <f t="shared" si="12"/>
        <v>0</v>
      </c>
      <c r="I45" s="43">
        <f t="shared" si="12"/>
        <v>0</v>
      </c>
      <c r="J45" s="43">
        <f t="shared" si="12"/>
        <v>0</v>
      </c>
      <c r="K45" s="43">
        <f t="shared" si="12"/>
        <v>0</v>
      </c>
      <c r="L45" s="43">
        <f t="shared" si="12"/>
        <v>0</v>
      </c>
      <c r="M45" s="43">
        <f t="shared" si="12"/>
        <v>35.214</v>
      </c>
      <c r="N45" s="43">
        <f t="shared" si="12"/>
        <v>0</v>
      </c>
      <c r="O45" s="43">
        <f t="shared" si="12"/>
        <v>0</v>
      </c>
      <c r="P45" s="43">
        <f t="shared" si="12"/>
        <v>0</v>
      </c>
      <c r="Q45" s="43">
        <f t="shared" si="12"/>
        <v>0</v>
      </c>
      <c r="R45" s="43">
        <f t="shared" si="12"/>
        <v>44.621</v>
      </c>
      <c r="S45" s="43">
        <f t="shared" si="12"/>
        <v>0</v>
      </c>
      <c r="T45" s="43">
        <f>SUM(T46:T48)</f>
        <v>0</v>
      </c>
      <c r="U45" s="43">
        <f t="shared" si="12"/>
        <v>0</v>
      </c>
      <c r="V45" s="43">
        <f t="shared" si="12"/>
        <v>0</v>
      </c>
      <c r="W45" s="43">
        <f t="shared" si="12"/>
        <v>0</v>
      </c>
      <c r="X45" s="43">
        <f t="shared" si="12"/>
        <v>0</v>
      </c>
      <c r="Y45" s="43">
        <f t="shared" si="12"/>
        <v>0</v>
      </c>
      <c r="Z45" s="43">
        <f>SUM(Z46:Z48)</f>
        <v>0</v>
      </c>
      <c r="AA45" s="43">
        <f>SUM(D45:Y45)</f>
        <v>79.83500000000001</v>
      </c>
      <c r="AB45" s="41">
        <f t="shared" si="4"/>
        <v>-31.864999999999995</v>
      </c>
      <c r="AD45" s="8"/>
      <c r="AE45" s="48"/>
      <c r="AF45" s="3"/>
      <c r="AG45" s="4"/>
      <c r="AH45" s="4"/>
      <c r="AI45" s="4"/>
      <c r="AJ45" s="4"/>
      <c r="AK45" s="4"/>
      <c r="AL45" s="4"/>
      <c r="AM45" s="4"/>
      <c r="AN45" s="4"/>
    </row>
    <row r="46" spans="2:40" s="1" customFormat="1" ht="15.75">
      <c r="B46" s="44" t="s">
        <v>20</v>
      </c>
      <c r="C46" s="45">
        <v>105.5</v>
      </c>
      <c r="D46" s="17"/>
      <c r="E46" s="17"/>
      <c r="F46" s="17"/>
      <c r="G46" s="17"/>
      <c r="H46" s="17"/>
      <c r="I46" s="17"/>
      <c r="J46" s="22"/>
      <c r="K46" s="17"/>
      <c r="L46" s="17"/>
      <c r="M46" s="17">
        <v>35.214</v>
      </c>
      <c r="N46" s="17"/>
      <c r="O46" s="17"/>
      <c r="P46" s="17"/>
      <c r="Q46" s="17"/>
      <c r="R46" s="17">
        <v>44.621</v>
      </c>
      <c r="S46" s="17"/>
      <c r="T46" s="17"/>
      <c r="U46" s="17"/>
      <c r="V46" s="22"/>
      <c r="W46" s="22"/>
      <c r="X46" s="22"/>
      <c r="Y46" s="22"/>
      <c r="Z46" s="22"/>
      <c r="AA46" s="17">
        <f>SUM(D46:Z46)</f>
        <v>79.83500000000001</v>
      </c>
      <c r="AB46" s="41">
        <f t="shared" si="4"/>
        <v>-25.664999999999992</v>
      </c>
      <c r="AD46" s="8"/>
      <c r="AE46" s="48"/>
      <c r="AF46" s="3"/>
      <c r="AG46" s="4"/>
      <c r="AH46" s="4"/>
      <c r="AI46" s="4"/>
      <c r="AJ46" s="4"/>
      <c r="AK46" s="4"/>
      <c r="AL46" s="4"/>
      <c r="AM46" s="4"/>
      <c r="AN46" s="4"/>
    </row>
    <row r="47" spans="2:40" s="1" customFormat="1" ht="15.75">
      <c r="B47" s="44" t="s">
        <v>22</v>
      </c>
      <c r="C47" s="45">
        <v>6.2</v>
      </c>
      <c r="D47" s="17"/>
      <c r="E47" s="17"/>
      <c r="F47" s="17"/>
      <c r="G47" s="17"/>
      <c r="H47" s="17"/>
      <c r="I47" s="17"/>
      <c r="J47" s="22"/>
      <c r="K47" s="17"/>
      <c r="L47" s="17"/>
      <c r="M47" s="17"/>
      <c r="N47" s="17"/>
      <c r="O47" s="17"/>
      <c r="P47" s="50"/>
      <c r="Q47" s="17"/>
      <c r="R47" s="50"/>
      <c r="S47" s="17"/>
      <c r="T47" s="17"/>
      <c r="U47" s="17"/>
      <c r="V47" s="22"/>
      <c r="W47" s="17"/>
      <c r="X47" s="22"/>
      <c r="Y47" s="22"/>
      <c r="Z47" s="22"/>
      <c r="AA47" s="17">
        <f>SUM(D47:Z47)</f>
        <v>0</v>
      </c>
      <c r="AB47" s="41">
        <f t="shared" si="4"/>
        <v>-6.2</v>
      </c>
      <c r="AD47" s="8"/>
      <c r="AE47" s="48"/>
      <c r="AF47" s="3"/>
      <c r="AG47" s="4"/>
      <c r="AH47" s="4"/>
      <c r="AI47" s="4"/>
      <c r="AJ47" s="4"/>
      <c r="AK47" s="4"/>
      <c r="AL47" s="4"/>
      <c r="AM47" s="4"/>
      <c r="AN47" s="4"/>
    </row>
    <row r="48" spans="2:40" s="1" customFormat="1" ht="15.75">
      <c r="B48" s="44" t="s">
        <v>24</v>
      </c>
      <c r="C48" s="45">
        <v>0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>
        <f>SUM(D48:Z48)</f>
        <v>0</v>
      </c>
      <c r="AB48" s="41">
        <f t="shared" si="4"/>
        <v>0</v>
      </c>
      <c r="AD48" s="8"/>
      <c r="AE48" s="48"/>
      <c r="AF48" s="3"/>
      <c r="AG48" s="4"/>
      <c r="AH48" s="4"/>
      <c r="AI48" s="4"/>
      <c r="AJ48" s="4"/>
      <c r="AK48" s="4"/>
      <c r="AL48" s="4"/>
      <c r="AM48" s="4"/>
      <c r="AN48" s="4"/>
    </row>
    <row r="49" spans="1:40" s="1" customFormat="1" ht="15.75" hidden="1">
      <c r="A49" s="1">
        <v>90501</v>
      </c>
      <c r="B49" s="42" t="s">
        <v>44</v>
      </c>
      <c r="C49" s="43">
        <f>C50+C51</f>
        <v>0</v>
      </c>
      <c r="D49" s="43">
        <f aca="true" t="shared" si="13" ref="D49:Y49">D50+D51</f>
        <v>0</v>
      </c>
      <c r="E49" s="43">
        <f t="shared" si="13"/>
        <v>0</v>
      </c>
      <c r="F49" s="43">
        <f t="shared" si="13"/>
        <v>0</v>
      </c>
      <c r="G49" s="43">
        <f t="shared" si="13"/>
        <v>0</v>
      </c>
      <c r="H49" s="43">
        <f t="shared" si="13"/>
        <v>0</v>
      </c>
      <c r="I49" s="43">
        <f t="shared" si="13"/>
        <v>0</v>
      </c>
      <c r="J49" s="43">
        <f t="shared" si="13"/>
        <v>0</v>
      </c>
      <c r="K49" s="43">
        <f t="shared" si="13"/>
        <v>0</v>
      </c>
      <c r="L49" s="43">
        <f t="shared" si="13"/>
        <v>0</v>
      </c>
      <c r="M49" s="43">
        <f t="shared" si="13"/>
        <v>0</v>
      </c>
      <c r="N49" s="43">
        <f t="shared" si="13"/>
        <v>0</v>
      </c>
      <c r="O49" s="43">
        <f t="shared" si="13"/>
        <v>0</v>
      </c>
      <c r="P49" s="43">
        <f t="shared" si="13"/>
        <v>0</v>
      </c>
      <c r="Q49" s="43">
        <f t="shared" si="13"/>
        <v>0</v>
      </c>
      <c r="R49" s="43">
        <f t="shared" si="13"/>
        <v>0</v>
      </c>
      <c r="S49" s="43">
        <f t="shared" si="13"/>
        <v>0</v>
      </c>
      <c r="T49" s="43">
        <f>T50+T51</f>
        <v>0</v>
      </c>
      <c r="U49" s="43">
        <f>U50+U51</f>
        <v>0</v>
      </c>
      <c r="V49" s="43">
        <f t="shared" si="13"/>
        <v>0</v>
      </c>
      <c r="W49" s="43">
        <f t="shared" si="13"/>
        <v>0</v>
      </c>
      <c r="X49" s="43">
        <f t="shared" si="13"/>
        <v>0</v>
      </c>
      <c r="Y49" s="43">
        <f t="shared" si="13"/>
        <v>0</v>
      </c>
      <c r="Z49" s="43">
        <f>Z50+Z51</f>
        <v>0</v>
      </c>
      <c r="AA49" s="43">
        <f>SUM(D49:Y49)</f>
        <v>0</v>
      </c>
      <c r="AB49" s="41">
        <f t="shared" si="4"/>
        <v>0</v>
      </c>
      <c r="AD49" s="8"/>
      <c r="AE49" s="48"/>
      <c r="AF49" s="3"/>
      <c r="AG49" s="4"/>
      <c r="AH49" s="4"/>
      <c r="AI49" s="4"/>
      <c r="AJ49" s="4"/>
      <c r="AK49" s="4"/>
      <c r="AL49" s="4"/>
      <c r="AM49" s="4"/>
      <c r="AN49" s="4"/>
    </row>
    <row r="50" spans="2:40" s="51" customFormat="1" ht="15.75" hidden="1">
      <c r="B50" s="44" t="s">
        <v>20</v>
      </c>
      <c r="C50" s="34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17">
        <f>SUM(D50:Z50)</f>
        <v>0</v>
      </c>
      <c r="AB50" s="41">
        <f t="shared" si="4"/>
        <v>0</v>
      </c>
      <c r="AD50" s="52"/>
      <c r="AE50" s="53"/>
      <c r="AF50" s="54"/>
      <c r="AG50" s="55"/>
      <c r="AH50" s="55"/>
      <c r="AI50" s="55"/>
      <c r="AJ50" s="55"/>
      <c r="AK50" s="55"/>
      <c r="AL50" s="55"/>
      <c r="AM50" s="55"/>
      <c r="AN50" s="55"/>
    </row>
    <row r="51" spans="2:40" s="51" customFormat="1" ht="15.75" hidden="1">
      <c r="B51" s="44" t="s">
        <v>34</v>
      </c>
      <c r="C51" s="34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17">
        <f>SUM(D51:Z51)</f>
        <v>0</v>
      </c>
      <c r="AB51" s="41">
        <f t="shared" si="4"/>
        <v>0</v>
      </c>
      <c r="AD51" s="52"/>
      <c r="AE51" s="53"/>
      <c r="AF51" s="54"/>
      <c r="AG51" s="55"/>
      <c r="AH51" s="55"/>
      <c r="AI51" s="55"/>
      <c r="AJ51" s="55"/>
      <c r="AK51" s="55"/>
      <c r="AL51" s="55"/>
      <c r="AM51" s="55"/>
      <c r="AN51" s="55"/>
    </row>
    <row r="52" spans="1:40" s="1" customFormat="1" ht="15.75">
      <c r="A52" s="1">
        <v>110000</v>
      </c>
      <c r="B52" s="42" t="s">
        <v>45</v>
      </c>
      <c r="C52" s="43">
        <f aca="true" t="shared" si="14" ref="C52:AA52">SUM(C53:C55)</f>
        <v>764.68</v>
      </c>
      <c r="D52" s="43">
        <f t="shared" si="14"/>
        <v>0</v>
      </c>
      <c r="E52" s="43">
        <f t="shared" si="14"/>
        <v>0</v>
      </c>
      <c r="F52" s="43">
        <f t="shared" si="14"/>
        <v>0</v>
      </c>
      <c r="G52" s="43">
        <f t="shared" si="14"/>
        <v>0</v>
      </c>
      <c r="H52" s="43">
        <f t="shared" si="14"/>
        <v>0</v>
      </c>
      <c r="I52" s="43">
        <f t="shared" si="14"/>
        <v>0</v>
      </c>
      <c r="J52" s="43">
        <f t="shared" si="14"/>
        <v>0</v>
      </c>
      <c r="K52" s="43">
        <f t="shared" si="14"/>
        <v>143.225</v>
      </c>
      <c r="L52" s="43">
        <f t="shared" si="14"/>
        <v>0</v>
      </c>
      <c r="M52" s="43">
        <f t="shared" si="14"/>
        <v>0</v>
      </c>
      <c r="N52" s="43">
        <f t="shared" si="14"/>
        <v>0</v>
      </c>
      <c r="O52" s="43">
        <f t="shared" si="14"/>
        <v>0</v>
      </c>
      <c r="P52" s="43">
        <f t="shared" si="14"/>
        <v>0.5</v>
      </c>
      <c r="Q52" s="43">
        <f t="shared" si="14"/>
        <v>0</v>
      </c>
      <c r="R52" s="43">
        <f t="shared" si="14"/>
        <v>390.43500000000006</v>
      </c>
      <c r="S52" s="43">
        <f t="shared" si="14"/>
        <v>0</v>
      </c>
      <c r="T52" s="43">
        <f t="shared" si="14"/>
        <v>0</v>
      </c>
      <c r="U52" s="43">
        <f t="shared" si="14"/>
        <v>0</v>
      </c>
      <c r="V52" s="43">
        <f t="shared" si="14"/>
        <v>0</v>
      </c>
      <c r="W52" s="43">
        <f t="shared" si="14"/>
        <v>0</v>
      </c>
      <c r="X52" s="43">
        <f t="shared" si="14"/>
        <v>0</v>
      </c>
      <c r="Y52" s="43">
        <f t="shared" si="14"/>
        <v>0</v>
      </c>
      <c r="Z52" s="43">
        <f t="shared" si="14"/>
        <v>0</v>
      </c>
      <c r="AA52" s="43">
        <f t="shared" si="14"/>
        <v>534.16</v>
      </c>
      <c r="AB52" s="41">
        <f t="shared" si="4"/>
        <v>-230.51999999999998</v>
      </c>
      <c r="AC52" s="5"/>
      <c r="AD52" s="3"/>
      <c r="AE52" s="3"/>
      <c r="AF52" s="3"/>
      <c r="AG52" s="4"/>
      <c r="AH52" s="4"/>
      <c r="AI52" s="4"/>
      <c r="AJ52" s="4"/>
      <c r="AK52" s="4"/>
      <c r="AL52" s="4"/>
      <c r="AM52" s="4"/>
      <c r="AN52" s="4"/>
    </row>
    <row r="53" spans="2:28" ht="15.75">
      <c r="B53" s="44" t="s">
        <v>20</v>
      </c>
      <c r="C53" s="45">
        <v>563.6</v>
      </c>
      <c r="D53" s="17"/>
      <c r="E53" s="17"/>
      <c r="F53" s="17"/>
      <c r="G53" s="17"/>
      <c r="H53" s="17"/>
      <c r="I53" s="17"/>
      <c r="J53" s="22"/>
      <c r="K53" s="17">
        <v>143.225</v>
      </c>
      <c r="L53" s="17"/>
      <c r="M53" s="17"/>
      <c r="N53" s="17"/>
      <c r="O53" s="17"/>
      <c r="P53" s="50"/>
      <c r="Q53" s="17"/>
      <c r="R53" s="50">
        <v>356.083</v>
      </c>
      <c r="S53" s="17"/>
      <c r="T53" s="17"/>
      <c r="U53" s="17"/>
      <c r="V53" s="22"/>
      <c r="W53" s="22"/>
      <c r="X53" s="22"/>
      <c r="Y53" s="17"/>
      <c r="Z53" s="17"/>
      <c r="AA53" s="17">
        <f>SUM(D53:Z53)</f>
        <v>499.308</v>
      </c>
      <c r="AB53" s="41">
        <f t="shared" si="4"/>
        <v>-64.29200000000003</v>
      </c>
    </row>
    <row r="54" spans="2:28" ht="15.75">
      <c r="B54" s="44" t="s">
        <v>22</v>
      </c>
      <c r="C54" s="45">
        <f>154.78-2.35</f>
        <v>152.43</v>
      </c>
      <c r="D54" s="17"/>
      <c r="E54" s="17"/>
      <c r="F54" s="17"/>
      <c r="G54" s="17"/>
      <c r="H54" s="17"/>
      <c r="I54" s="17"/>
      <c r="J54" s="22"/>
      <c r="K54" s="17"/>
      <c r="L54" s="17"/>
      <c r="M54" s="17"/>
      <c r="N54" s="17"/>
      <c r="O54" s="17"/>
      <c r="P54" s="50"/>
      <c r="Q54" s="17"/>
      <c r="R54" s="50">
        <v>0.271</v>
      </c>
      <c r="S54" s="17"/>
      <c r="T54" s="17"/>
      <c r="U54" s="17"/>
      <c r="V54" s="22"/>
      <c r="W54" s="22"/>
      <c r="X54" s="22"/>
      <c r="Y54" s="17"/>
      <c r="Z54" s="17"/>
      <c r="AA54" s="17">
        <f>SUM(D54:Z54)</f>
        <v>0.271</v>
      </c>
      <c r="AB54" s="41">
        <f t="shared" si="4"/>
        <v>-152.15900000000002</v>
      </c>
    </row>
    <row r="55" spans="2:29" ht="15.75">
      <c r="B55" s="44" t="s">
        <v>24</v>
      </c>
      <c r="C55" s="45">
        <v>48.65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>
        <v>0.5</v>
      </c>
      <c r="Q55" s="17"/>
      <c r="R55" s="17">
        <v>34.081</v>
      </c>
      <c r="S55" s="17"/>
      <c r="T55" s="17"/>
      <c r="U55" s="17"/>
      <c r="V55" s="17"/>
      <c r="W55" s="17"/>
      <c r="X55" s="17"/>
      <c r="Y55" s="17"/>
      <c r="Z55" s="17"/>
      <c r="AA55" s="17">
        <f>SUM(D55:Z55)</f>
        <v>34.581</v>
      </c>
      <c r="AB55" s="41">
        <f t="shared" si="4"/>
        <v>-14.068999999999996</v>
      </c>
      <c r="AC55" s="1"/>
    </row>
    <row r="56" spans="1:40" s="1" customFormat="1" ht="15.75">
      <c r="A56" s="1">
        <v>130000</v>
      </c>
      <c r="B56" s="42" t="s">
        <v>47</v>
      </c>
      <c r="C56" s="43">
        <f>SUM(C57:C61)</f>
        <v>603.1</v>
      </c>
      <c r="D56" s="43">
        <f aca="true" t="shared" si="15" ref="D56:AA56">SUM(D57:D61)</f>
        <v>0</v>
      </c>
      <c r="E56" s="43">
        <f t="shared" si="15"/>
        <v>0</v>
      </c>
      <c r="F56" s="43">
        <f t="shared" si="15"/>
        <v>0</v>
      </c>
      <c r="G56" s="43">
        <f t="shared" si="15"/>
        <v>0</v>
      </c>
      <c r="H56" s="43">
        <f t="shared" si="15"/>
        <v>0</v>
      </c>
      <c r="I56" s="43">
        <f t="shared" si="15"/>
        <v>0</v>
      </c>
      <c r="J56" s="43">
        <f t="shared" si="15"/>
        <v>106.438</v>
      </c>
      <c r="K56" s="43">
        <f t="shared" si="15"/>
        <v>0</v>
      </c>
      <c r="L56" s="43">
        <f t="shared" si="15"/>
        <v>0</v>
      </c>
      <c r="M56" s="43">
        <f t="shared" si="15"/>
        <v>0</v>
      </c>
      <c r="N56" s="43">
        <f t="shared" si="15"/>
        <v>0</v>
      </c>
      <c r="O56" s="43">
        <f t="shared" si="15"/>
        <v>0</v>
      </c>
      <c r="P56" s="43">
        <f t="shared" si="15"/>
        <v>24.584000000000003</v>
      </c>
      <c r="Q56" s="43">
        <f t="shared" si="15"/>
        <v>0</v>
      </c>
      <c r="R56" s="43">
        <f t="shared" si="15"/>
        <v>22.36</v>
      </c>
      <c r="S56" s="43">
        <f t="shared" si="15"/>
        <v>0</v>
      </c>
      <c r="T56" s="43">
        <f>SUM(T57:T61)</f>
        <v>300.21799999999996</v>
      </c>
      <c r="U56" s="43">
        <f>SUM(U57:U61)</f>
        <v>0</v>
      </c>
      <c r="V56" s="43">
        <f t="shared" si="15"/>
        <v>0</v>
      </c>
      <c r="W56" s="43">
        <f t="shared" si="15"/>
        <v>0</v>
      </c>
      <c r="X56" s="43">
        <f t="shared" si="15"/>
        <v>0</v>
      </c>
      <c r="Y56" s="43">
        <f t="shared" si="15"/>
        <v>0</v>
      </c>
      <c r="Z56" s="43">
        <f>SUM(Z57:Z61)</f>
        <v>0</v>
      </c>
      <c r="AA56" s="43">
        <f t="shared" si="15"/>
        <v>453.59999999999997</v>
      </c>
      <c r="AB56" s="41">
        <f t="shared" si="4"/>
        <v>-149.50000000000006</v>
      </c>
      <c r="AC56" s="5"/>
      <c r="AD56" s="3"/>
      <c r="AE56" s="3"/>
      <c r="AF56" s="3"/>
      <c r="AG56" s="4"/>
      <c r="AH56" s="4"/>
      <c r="AI56" s="4"/>
      <c r="AJ56" s="4"/>
      <c r="AK56" s="4"/>
      <c r="AL56" s="4"/>
      <c r="AM56" s="4"/>
      <c r="AN56" s="4"/>
    </row>
    <row r="57" spans="2:28" ht="15.75">
      <c r="B57" s="44" t="s">
        <v>20</v>
      </c>
      <c r="C57" s="45">
        <v>407.2</v>
      </c>
      <c r="D57" s="17"/>
      <c r="E57" s="17"/>
      <c r="F57" s="17"/>
      <c r="G57" s="17"/>
      <c r="H57" s="17"/>
      <c r="I57" s="17"/>
      <c r="J57" s="50">
        <v>95</v>
      </c>
      <c r="K57" s="17"/>
      <c r="L57" s="17"/>
      <c r="M57" s="17"/>
      <c r="N57" s="17"/>
      <c r="O57" s="17"/>
      <c r="P57" s="50"/>
      <c r="Q57" s="17"/>
      <c r="R57" s="50"/>
      <c r="S57" s="17"/>
      <c r="T57" s="17">
        <v>291.861</v>
      </c>
      <c r="U57" s="17"/>
      <c r="V57" s="22"/>
      <c r="W57" s="22"/>
      <c r="X57" s="17"/>
      <c r="Y57" s="17"/>
      <c r="Z57" s="17"/>
      <c r="AA57" s="17">
        <f>SUM(D57:Z57)</f>
        <v>386.861</v>
      </c>
      <c r="AB57" s="41">
        <f t="shared" si="4"/>
        <v>-20.339</v>
      </c>
    </row>
    <row r="58" spans="2:28" ht="15.75">
      <c r="B58" s="44" t="s">
        <v>28</v>
      </c>
      <c r="C58" s="45">
        <v>0</v>
      </c>
      <c r="D58" s="17"/>
      <c r="E58" s="17"/>
      <c r="F58" s="17"/>
      <c r="G58" s="17"/>
      <c r="H58" s="17"/>
      <c r="I58" s="17"/>
      <c r="J58" s="50"/>
      <c r="K58" s="17"/>
      <c r="L58" s="17"/>
      <c r="M58" s="17"/>
      <c r="N58" s="17"/>
      <c r="O58" s="17"/>
      <c r="P58" s="50"/>
      <c r="Q58" s="17"/>
      <c r="R58" s="50"/>
      <c r="S58" s="17"/>
      <c r="T58" s="17"/>
      <c r="U58" s="17"/>
      <c r="V58" s="22"/>
      <c r="W58" s="22"/>
      <c r="X58" s="17"/>
      <c r="Y58" s="17"/>
      <c r="Z58" s="17"/>
      <c r="AA58" s="17">
        <f>SUM(D58:Z58)</f>
        <v>0</v>
      </c>
      <c r="AB58" s="41">
        <f t="shared" si="4"/>
        <v>0</v>
      </c>
    </row>
    <row r="59" spans="2:28" ht="15.75">
      <c r="B59" s="44" t="s">
        <v>22</v>
      </c>
      <c r="C59" s="45">
        <v>79.16</v>
      </c>
      <c r="D59" s="17"/>
      <c r="E59" s="17"/>
      <c r="F59" s="17"/>
      <c r="G59" s="17"/>
      <c r="H59" s="17"/>
      <c r="I59" s="17"/>
      <c r="J59" s="22"/>
      <c r="K59" s="17"/>
      <c r="L59" s="17"/>
      <c r="M59" s="17"/>
      <c r="N59" s="17"/>
      <c r="O59" s="17"/>
      <c r="P59" s="50"/>
      <c r="Q59" s="17"/>
      <c r="R59" s="17"/>
      <c r="S59" s="17"/>
      <c r="T59" s="17"/>
      <c r="U59" s="17"/>
      <c r="V59" s="22"/>
      <c r="W59" s="22"/>
      <c r="X59" s="17"/>
      <c r="Y59" s="17"/>
      <c r="Z59" s="17"/>
      <c r="AA59" s="17">
        <f>SUM(D59:Z59)</f>
        <v>0</v>
      </c>
      <c r="AB59" s="41">
        <f t="shared" si="4"/>
        <v>-79.16</v>
      </c>
    </row>
    <row r="60" spans="2:28" ht="15.75">
      <c r="B60" s="44" t="s">
        <v>34</v>
      </c>
      <c r="C60" s="45">
        <v>30.5</v>
      </c>
      <c r="D60" s="17"/>
      <c r="E60" s="17"/>
      <c r="F60" s="17"/>
      <c r="G60" s="17"/>
      <c r="H60" s="17"/>
      <c r="I60" s="17"/>
      <c r="J60" s="22">
        <v>11.438</v>
      </c>
      <c r="K60" s="17"/>
      <c r="L60" s="17"/>
      <c r="M60" s="17"/>
      <c r="N60" s="17"/>
      <c r="O60" s="17"/>
      <c r="P60" s="17">
        <v>15.361</v>
      </c>
      <c r="Q60" s="17"/>
      <c r="R60" s="17"/>
      <c r="S60" s="17"/>
      <c r="T60" s="17"/>
      <c r="U60" s="17"/>
      <c r="V60" s="22"/>
      <c r="W60" s="17"/>
      <c r="X60" s="22"/>
      <c r="Y60" s="22"/>
      <c r="Z60" s="22"/>
      <c r="AA60" s="17">
        <f>SUM(D60:Z60)</f>
        <v>26.799</v>
      </c>
      <c r="AB60" s="41">
        <f t="shared" si="4"/>
        <v>-3.7010000000000005</v>
      </c>
    </row>
    <row r="61" spans="2:28" ht="15.75">
      <c r="B61" s="44" t="s">
        <v>24</v>
      </c>
      <c r="C61" s="45">
        <v>86.24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>
        <v>9.223</v>
      </c>
      <c r="Q61" s="17"/>
      <c r="R61" s="17">
        <v>22.36</v>
      </c>
      <c r="S61" s="17"/>
      <c r="T61" s="17">
        <v>8.357</v>
      </c>
      <c r="U61" s="17"/>
      <c r="V61" s="17"/>
      <c r="W61" s="17"/>
      <c r="X61" s="17"/>
      <c r="Y61" s="17"/>
      <c r="Z61" s="17"/>
      <c r="AA61" s="17">
        <f>SUM(D61:Z61)</f>
        <v>39.94</v>
      </c>
      <c r="AB61" s="41">
        <f t="shared" si="4"/>
        <v>-46.3</v>
      </c>
    </row>
    <row r="62" spans="2:28" ht="43.5" hidden="1">
      <c r="B62" s="42" t="s">
        <v>48</v>
      </c>
      <c r="C62" s="43">
        <f>C63</f>
        <v>0</v>
      </c>
      <c r="D62" s="43">
        <f>D63</f>
        <v>0</v>
      </c>
      <c r="E62" s="43">
        <f aca="true" t="shared" si="16" ref="E62:Y62">E63</f>
        <v>0</v>
      </c>
      <c r="F62" s="43">
        <f t="shared" si="16"/>
        <v>0</v>
      </c>
      <c r="G62" s="43">
        <f t="shared" si="16"/>
        <v>0</v>
      </c>
      <c r="H62" s="43">
        <f t="shared" si="16"/>
        <v>0</v>
      </c>
      <c r="I62" s="43">
        <f t="shared" si="16"/>
        <v>0</v>
      </c>
      <c r="J62" s="43">
        <f t="shared" si="16"/>
        <v>0</v>
      </c>
      <c r="K62" s="43">
        <f t="shared" si="16"/>
        <v>0</v>
      </c>
      <c r="L62" s="43">
        <f t="shared" si="16"/>
        <v>0</v>
      </c>
      <c r="M62" s="43">
        <f t="shared" si="16"/>
        <v>0</v>
      </c>
      <c r="N62" s="43">
        <f t="shared" si="16"/>
        <v>0</v>
      </c>
      <c r="O62" s="43">
        <f t="shared" si="16"/>
        <v>0</v>
      </c>
      <c r="P62" s="43">
        <f t="shared" si="16"/>
        <v>0</v>
      </c>
      <c r="Q62" s="43">
        <f t="shared" si="16"/>
        <v>0</v>
      </c>
      <c r="R62" s="43">
        <f t="shared" si="16"/>
        <v>0</v>
      </c>
      <c r="S62" s="43">
        <f t="shared" si="16"/>
        <v>0</v>
      </c>
      <c r="T62" s="43">
        <f t="shared" si="16"/>
        <v>0</v>
      </c>
      <c r="U62" s="43">
        <f t="shared" si="16"/>
        <v>0</v>
      </c>
      <c r="V62" s="43">
        <f t="shared" si="16"/>
        <v>0</v>
      </c>
      <c r="W62" s="43">
        <f t="shared" si="16"/>
        <v>0</v>
      </c>
      <c r="X62" s="43">
        <f t="shared" si="16"/>
        <v>0</v>
      </c>
      <c r="Y62" s="43">
        <f t="shared" si="16"/>
        <v>0</v>
      </c>
      <c r="Z62" s="43">
        <f>Z63</f>
        <v>0</v>
      </c>
      <c r="AA62" s="43">
        <f>AA63</f>
        <v>0</v>
      </c>
      <c r="AB62" s="41">
        <f t="shared" si="4"/>
        <v>0</v>
      </c>
    </row>
    <row r="63" spans="2:28" ht="15.75" hidden="1">
      <c r="B63" s="44" t="s">
        <v>34</v>
      </c>
      <c r="C63" s="45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22">
        <f>SUM(D63:Z63)</f>
        <v>0</v>
      </c>
      <c r="AB63" s="41">
        <f t="shared" si="4"/>
        <v>0</v>
      </c>
    </row>
    <row r="64" spans="2:28" ht="15.75">
      <c r="B64" s="42" t="s">
        <v>49</v>
      </c>
      <c r="C64" s="43">
        <f>C65+C66</f>
        <v>1486.45</v>
      </c>
      <c r="D64" s="43">
        <f aca="true" t="shared" si="17" ref="D64:AA64">D65+D66</f>
        <v>0</v>
      </c>
      <c r="E64" s="43">
        <f t="shared" si="17"/>
        <v>0</v>
      </c>
      <c r="F64" s="43">
        <f t="shared" si="17"/>
        <v>0</v>
      </c>
      <c r="G64" s="43">
        <f t="shared" si="17"/>
        <v>0</v>
      </c>
      <c r="H64" s="43">
        <f t="shared" si="17"/>
        <v>0</v>
      </c>
      <c r="I64" s="43">
        <f t="shared" si="17"/>
        <v>0</v>
      </c>
      <c r="J64" s="43">
        <f t="shared" si="17"/>
        <v>0</v>
      </c>
      <c r="K64" s="43">
        <f t="shared" si="17"/>
        <v>0</v>
      </c>
      <c r="L64" s="43">
        <f t="shared" si="17"/>
        <v>0</v>
      </c>
      <c r="M64" s="43">
        <f t="shared" si="17"/>
        <v>624.064</v>
      </c>
      <c r="N64" s="43">
        <f t="shared" si="17"/>
        <v>0</v>
      </c>
      <c r="O64" s="43">
        <f t="shared" si="17"/>
        <v>0</v>
      </c>
      <c r="P64" s="43">
        <f t="shared" si="17"/>
        <v>0</v>
      </c>
      <c r="Q64" s="43">
        <f t="shared" si="17"/>
        <v>0</v>
      </c>
      <c r="R64" s="43">
        <f t="shared" si="17"/>
        <v>199.973</v>
      </c>
      <c r="S64" s="43">
        <f t="shared" si="17"/>
        <v>0</v>
      </c>
      <c r="T64" s="43">
        <f>T65+T66</f>
        <v>0</v>
      </c>
      <c r="U64" s="43">
        <f t="shared" si="17"/>
        <v>0</v>
      </c>
      <c r="V64" s="43">
        <f t="shared" si="17"/>
        <v>0</v>
      </c>
      <c r="W64" s="43">
        <f t="shared" si="17"/>
        <v>0</v>
      </c>
      <c r="X64" s="43">
        <f t="shared" si="17"/>
        <v>0</v>
      </c>
      <c r="Y64" s="43">
        <f t="shared" si="17"/>
        <v>0</v>
      </c>
      <c r="Z64" s="43">
        <f>Z65+Z66</f>
        <v>0</v>
      </c>
      <c r="AA64" s="43">
        <f t="shared" si="17"/>
        <v>824.037</v>
      </c>
      <c r="AB64" s="41">
        <f t="shared" si="4"/>
        <v>-662.413</v>
      </c>
    </row>
    <row r="65" spans="2:28" ht="15.75">
      <c r="B65" s="56" t="s">
        <v>50</v>
      </c>
      <c r="C65" s="34">
        <v>92</v>
      </c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>
        <f>SUM(D65:Z65)</f>
        <v>0</v>
      </c>
      <c r="AB65" s="41">
        <f t="shared" si="4"/>
        <v>-92</v>
      </c>
    </row>
    <row r="66" spans="2:28" ht="15.75">
      <c r="B66" s="56" t="s">
        <v>34</v>
      </c>
      <c r="C66" s="34">
        <v>1394.45</v>
      </c>
      <c r="D66" s="22"/>
      <c r="E66" s="22"/>
      <c r="F66" s="22"/>
      <c r="G66" s="22"/>
      <c r="H66" s="22"/>
      <c r="I66" s="22"/>
      <c r="J66" s="22"/>
      <c r="K66" s="22"/>
      <c r="L66" s="22"/>
      <c r="M66" s="22">
        <v>624.064</v>
      </c>
      <c r="N66" s="22"/>
      <c r="O66" s="22"/>
      <c r="P66" s="22"/>
      <c r="Q66" s="22"/>
      <c r="R66" s="22">
        <v>199.973</v>
      </c>
      <c r="S66" s="22"/>
      <c r="T66" s="22"/>
      <c r="U66" s="22"/>
      <c r="V66" s="22"/>
      <c r="W66" s="22"/>
      <c r="X66" s="22"/>
      <c r="Y66" s="22"/>
      <c r="Z66" s="22"/>
      <c r="AA66" s="22">
        <f>SUM(D66:Z66)</f>
        <v>824.037</v>
      </c>
      <c r="AB66" s="41">
        <f t="shared" si="4"/>
        <v>-570.413</v>
      </c>
    </row>
    <row r="67" spans="2:28" ht="15.75" hidden="1">
      <c r="B67" s="42" t="s">
        <v>51</v>
      </c>
      <c r="C67" s="43">
        <f>C68+C69</f>
        <v>0</v>
      </c>
      <c r="D67" s="43">
        <f aca="true" t="shared" si="18" ref="D67:AA67">D68+D69</f>
        <v>0</v>
      </c>
      <c r="E67" s="43">
        <f t="shared" si="18"/>
        <v>0</v>
      </c>
      <c r="F67" s="43">
        <f t="shared" si="18"/>
        <v>0</v>
      </c>
      <c r="G67" s="43">
        <f t="shared" si="18"/>
        <v>0</v>
      </c>
      <c r="H67" s="43">
        <f t="shared" si="18"/>
        <v>0</v>
      </c>
      <c r="I67" s="43">
        <f t="shared" si="18"/>
        <v>0</v>
      </c>
      <c r="J67" s="43">
        <f t="shared" si="18"/>
        <v>0</v>
      </c>
      <c r="K67" s="43">
        <f t="shared" si="18"/>
        <v>0</v>
      </c>
      <c r="L67" s="43">
        <f t="shared" si="18"/>
        <v>0</v>
      </c>
      <c r="M67" s="43">
        <f t="shared" si="18"/>
        <v>0</v>
      </c>
      <c r="N67" s="43">
        <f t="shared" si="18"/>
        <v>0</v>
      </c>
      <c r="O67" s="43">
        <f t="shared" si="18"/>
        <v>0</v>
      </c>
      <c r="P67" s="43">
        <f t="shared" si="18"/>
        <v>0</v>
      </c>
      <c r="Q67" s="43">
        <f t="shared" si="18"/>
        <v>0</v>
      </c>
      <c r="R67" s="43">
        <f t="shared" si="18"/>
        <v>0</v>
      </c>
      <c r="S67" s="43">
        <f t="shared" si="18"/>
        <v>0</v>
      </c>
      <c r="T67" s="43">
        <f t="shared" si="18"/>
        <v>0</v>
      </c>
      <c r="U67" s="43">
        <f t="shared" si="18"/>
        <v>0</v>
      </c>
      <c r="V67" s="43">
        <f t="shared" si="18"/>
        <v>0</v>
      </c>
      <c r="W67" s="43">
        <f t="shared" si="18"/>
        <v>0</v>
      </c>
      <c r="X67" s="43">
        <f t="shared" si="18"/>
        <v>0</v>
      </c>
      <c r="Y67" s="43">
        <f t="shared" si="18"/>
        <v>0</v>
      </c>
      <c r="Z67" s="43">
        <f t="shared" si="18"/>
        <v>0</v>
      </c>
      <c r="AA67" s="43">
        <f t="shared" si="18"/>
        <v>0</v>
      </c>
      <c r="AB67" s="41">
        <f t="shared" si="4"/>
        <v>0</v>
      </c>
    </row>
    <row r="68" spans="2:28" ht="15.75" hidden="1">
      <c r="B68" s="44" t="s">
        <v>22</v>
      </c>
      <c r="C68" s="34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>
        <f>SUM(D68:Z68)</f>
        <v>0</v>
      </c>
      <c r="AB68" s="41">
        <f t="shared" si="4"/>
        <v>0</v>
      </c>
    </row>
    <row r="69" spans="2:28" ht="15.75" hidden="1">
      <c r="B69" s="44" t="s">
        <v>34</v>
      </c>
      <c r="C69" s="34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>
        <f>SUM(D69:Z69)</f>
        <v>0</v>
      </c>
      <c r="AB69" s="41">
        <f t="shared" si="4"/>
        <v>0</v>
      </c>
    </row>
    <row r="70" spans="2:28" ht="45" customHeight="1" hidden="1">
      <c r="B70" s="57" t="s">
        <v>52</v>
      </c>
      <c r="C70" s="43">
        <f>400-200-200</f>
        <v>0</v>
      </c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>
        <f>SUM(D70:Z70)</f>
        <v>0</v>
      </c>
      <c r="AB70" s="41">
        <f t="shared" si="4"/>
        <v>0</v>
      </c>
    </row>
    <row r="71" spans="1:29" ht="15.75" hidden="1">
      <c r="A71" s="1">
        <v>170703</v>
      </c>
      <c r="B71" s="42" t="s">
        <v>53</v>
      </c>
      <c r="C71" s="43">
        <f>C72</f>
        <v>0</v>
      </c>
      <c r="D71" s="43">
        <f aca="true" t="shared" si="19" ref="D71:AA71">D72</f>
        <v>0</v>
      </c>
      <c r="E71" s="43">
        <f t="shared" si="19"/>
        <v>0</v>
      </c>
      <c r="F71" s="43">
        <f t="shared" si="19"/>
        <v>0</v>
      </c>
      <c r="G71" s="43">
        <f t="shared" si="19"/>
        <v>0</v>
      </c>
      <c r="H71" s="43">
        <f t="shared" si="19"/>
        <v>0</v>
      </c>
      <c r="I71" s="43">
        <f t="shared" si="19"/>
        <v>0</v>
      </c>
      <c r="J71" s="43">
        <f t="shared" si="19"/>
        <v>0</v>
      </c>
      <c r="K71" s="43">
        <f t="shared" si="19"/>
        <v>0</v>
      </c>
      <c r="L71" s="43">
        <f t="shared" si="19"/>
        <v>0</v>
      </c>
      <c r="M71" s="43">
        <f t="shared" si="19"/>
        <v>0</v>
      </c>
      <c r="N71" s="43">
        <f t="shared" si="19"/>
        <v>0</v>
      </c>
      <c r="O71" s="43">
        <f t="shared" si="19"/>
        <v>0</v>
      </c>
      <c r="P71" s="43">
        <f t="shared" si="19"/>
        <v>0</v>
      </c>
      <c r="Q71" s="43">
        <f t="shared" si="19"/>
        <v>0</v>
      </c>
      <c r="R71" s="43">
        <f t="shared" si="19"/>
        <v>0</v>
      </c>
      <c r="S71" s="43">
        <f t="shared" si="19"/>
        <v>0</v>
      </c>
      <c r="T71" s="43">
        <f t="shared" si="19"/>
        <v>0</v>
      </c>
      <c r="U71" s="43">
        <f t="shared" si="19"/>
        <v>0</v>
      </c>
      <c r="V71" s="43">
        <f t="shared" si="19"/>
        <v>0</v>
      </c>
      <c r="W71" s="43">
        <f t="shared" si="19"/>
        <v>0</v>
      </c>
      <c r="X71" s="43">
        <f t="shared" si="19"/>
        <v>0</v>
      </c>
      <c r="Y71" s="43">
        <f t="shared" si="19"/>
        <v>0</v>
      </c>
      <c r="Z71" s="43">
        <f t="shared" si="19"/>
        <v>0</v>
      </c>
      <c r="AA71" s="43">
        <f t="shared" si="19"/>
        <v>0</v>
      </c>
      <c r="AB71" s="41">
        <f t="shared" si="4"/>
        <v>0</v>
      </c>
      <c r="AC71" s="26"/>
    </row>
    <row r="72" spans="2:40" s="26" customFormat="1" ht="15.75" hidden="1">
      <c r="B72" s="56" t="s">
        <v>50</v>
      </c>
      <c r="C72" s="34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>
        <f aca="true" t="shared" si="20" ref="AA72:AA82">SUM(D72:Z72)</f>
        <v>0</v>
      </c>
      <c r="AB72" s="41">
        <f t="shared" si="4"/>
        <v>0</v>
      </c>
      <c r="AD72" s="52"/>
      <c r="AE72" s="52"/>
      <c r="AF72" s="52"/>
      <c r="AG72" s="33"/>
      <c r="AH72" s="33"/>
      <c r="AI72" s="33"/>
      <c r="AJ72" s="33"/>
      <c r="AK72" s="33"/>
      <c r="AL72" s="33"/>
      <c r="AM72" s="33"/>
      <c r="AN72" s="33"/>
    </row>
    <row r="73" spans="2:40" s="26" customFormat="1" ht="28.5" hidden="1">
      <c r="B73" s="57" t="s">
        <v>54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>
        <f t="shared" si="20"/>
        <v>0</v>
      </c>
      <c r="AB73" s="41">
        <f t="shared" si="4"/>
        <v>0</v>
      </c>
      <c r="AD73" s="52"/>
      <c r="AE73" s="52"/>
      <c r="AF73" s="52"/>
      <c r="AG73" s="33"/>
      <c r="AH73" s="33"/>
      <c r="AI73" s="33"/>
      <c r="AJ73" s="33"/>
      <c r="AK73" s="33"/>
      <c r="AL73" s="33"/>
      <c r="AM73" s="33"/>
      <c r="AN73" s="33"/>
    </row>
    <row r="74" spans="2:40" s="26" customFormat="1" ht="15.75" hidden="1">
      <c r="B74" s="57" t="s">
        <v>55</v>
      </c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>
        <f t="shared" si="20"/>
        <v>0</v>
      </c>
      <c r="AB74" s="41">
        <f t="shared" si="4"/>
        <v>0</v>
      </c>
      <c r="AD74" s="52"/>
      <c r="AE74" s="52"/>
      <c r="AF74" s="52"/>
      <c r="AG74" s="33"/>
      <c r="AH74" s="33"/>
      <c r="AI74" s="33"/>
      <c r="AJ74" s="33"/>
      <c r="AK74" s="33"/>
      <c r="AL74" s="33"/>
      <c r="AM74" s="33"/>
      <c r="AN74" s="33"/>
    </row>
    <row r="75" spans="2:40" s="26" customFormat="1" ht="28.5">
      <c r="B75" s="57" t="s">
        <v>56</v>
      </c>
      <c r="C75" s="43">
        <v>20</v>
      </c>
      <c r="D75" s="43"/>
      <c r="E75" s="43"/>
      <c r="F75" s="43"/>
      <c r="G75" s="43"/>
      <c r="H75" s="43"/>
      <c r="I75" s="43"/>
      <c r="J75" s="43"/>
      <c r="K75" s="43"/>
      <c r="L75" s="43"/>
      <c r="M75" s="43">
        <v>7.915</v>
      </c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>
        <f t="shared" si="20"/>
        <v>7.915</v>
      </c>
      <c r="AB75" s="41">
        <f t="shared" si="4"/>
        <v>-12.085</v>
      </c>
      <c r="AD75" s="52"/>
      <c r="AE75" s="52"/>
      <c r="AF75" s="52"/>
      <c r="AG75" s="33"/>
      <c r="AH75" s="33"/>
      <c r="AI75" s="33"/>
      <c r="AJ75" s="33"/>
      <c r="AK75" s="33"/>
      <c r="AL75" s="33"/>
      <c r="AM75" s="33"/>
      <c r="AN75" s="33"/>
    </row>
    <row r="76" spans="2:40" s="26" customFormat="1" ht="15.75">
      <c r="B76" s="57" t="s">
        <v>65</v>
      </c>
      <c r="C76" s="43">
        <v>167.5</v>
      </c>
      <c r="D76" s="43"/>
      <c r="E76" s="43"/>
      <c r="F76" s="43"/>
      <c r="G76" s="43"/>
      <c r="H76" s="43"/>
      <c r="I76" s="43"/>
      <c r="J76" s="43"/>
      <c r="K76" s="43"/>
      <c r="L76" s="43"/>
      <c r="M76" s="43">
        <v>50.9</v>
      </c>
      <c r="N76" s="43"/>
      <c r="O76" s="43"/>
      <c r="P76" s="43"/>
      <c r="Q76" s="43"/>
      <c r="R76" s="43">
        <v>79.865</v>
      </c>
      <c r="S76" s="43"/>
      <c r="T76" s="43"/>
      <c r="U76" s="43"/>
      <c r="V76" s="43"/>
      <c r="W76" s="43"/>
      <c r="X76" s="43"/>
      <c r="Y76" s="43"/>
      <c r="Z76" s="43"/>
      <c r="AA76" s="43">
        <f t="shared" si="20"/>
        <v>130.765</v>
      </c>
      <c r="AB76" s="41">
        <f t="shared" si="4"/>
        <v>-36.735000000000014</v>
      </c>
      <c r="AD76" s="52"/>
      <c r="AE76" s="52"/>
      <c r="AF76" s="52"/>
      <c r="AG76" s="33"/>
      <c r="AH76" s="33"/>
      <c r="AI76" s="33"/>
      <c r="AJ76" s="33"/>
      <c r="AK76" s="33"/>
      <c r="AL76" s="33"/>
      <c r="AM76" s="33"/>
      <c r="AN76" s="33"/>
    </row>
    <row r="77" spans="2:40" s="26" customFormat="1" ht="15.75" hidden="1">
      <c r="B77" s="57" t="s">
        <v>57</v>
      </c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>
        <f t="shared" si="20"/>
        <v>0</v>
      </c>
      <c r="AB77" s="41">
        <f t="shared" si="4"/>
        <v>0</v>
      </c>
      <c r="AD77" s="52"/>
      <c r="AE77" s="52"/>
      <c r="AF77" s="52"/>
      <c r="AG77" s="33"/>
      <c r="AH77" s="33"/>
      <c r="AI77" s="33"/>
      <c r="AJ77" s="33"/>
      <c r="AK77" s="33"/>
      <c r="AL77" s="33"/>
      <c r="AM77" s="33"/>
      <c r="AN77" s="33"/>
    </row>
    <row r="78" spans="1:40" s="1" customFormat="1" ht="15.75">
      <c r="A78" s="1">
        <v>250102</v>
      </c>
      <c r="B78" s="42" t="s">
        <v>58</v>
      </c>
      <c r="C78" s="43">
        <v>65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>
        <f t="shared" si="20"/>
        <v>0</v>
      </c>
      <c r="AB78" s="41">
        <f t="shared" si="4"/>
        <v>-65</v>
      </c>
      <c r="AD78" s="3"/>
      <c r="AE78" s="3"/>
      <c r="AF78" s="3"/>
      <c r="AG78" s="4"/>
      <c r="AH78" s="4"/>
      <c r="AI78" s="4"/>
      <c r="AJ78" s="4"/>
      <c r="AK78" s="4"/>
      <c r="AL78" s="4"/>
      <c r="AM78" s="4"/>
      <c r="AN78" s="4"/>
    </row>
    <row r="79" spans="2:40" s="1" customFormat="1" ht="57.75" hidden="1">
      <c r="B79" s="42" t="s">
        <v>59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>
        <f t="shared" si="20"/>
        <v>0</v>
      </c>
      <c r="AB79" s="41">
        <f t="shared" si="4"/>
        <v>0</v>
      </c>
      <c r="AD79" s="3"/>
      <c r="AE79" s="3"/>
      <c r="AF79" s="3"/>
      <c r="AG79" s="4"/>
      <c r="AH79" s="4"/>
      <c r="AI79" s="4"/>
      <c r="AJ79" s="4"/>
      <c r="AK79" s="4"/>
      <c r="AL79" s="4"/>
      <c r="AM79" s="4"/>
      <c r="AN79" s="4"/>
    </row>
    <row r="80" spans="2:40" s="1" customFormat="1" ht="71.25" customHeight="1" hidden="1">
      <c r="B80" s="42" t="s">
        <v>60</v>
      </c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>
        <f t="shared" si="20"/>
        <v>0</v>
      </c>
      <c r="AB80" s="41">
        <f t="shared" si="4"/>
        <v>0</v>
      </c>
      <c r="AD80" s="3"/>
      <c r="AE80" s="3"/>
      <c r="AF80" s="3"/>
      <c r="AG80" s="4"/>
      <c r="AH80" s="4"/>
      <c r="AI80" s="4"/>
      <c r="AJ80" s="4"/>
      <c r="AK80" s="4"/>
      <c r="AL80" s="4"/>
      <c r="AM80" s="4"/>
      <c r="AN80" s="4"/>
    </row>
    <row r="81" spans="2:40" s="1" customFormat="1" ht="57.75" hidden="1">
      <c r="B81" s="42" t="s">
        <v>61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>
        <f t="shared" si="20"/>
        <v>0</v>
      </c>
      <c r="AB81" s="41">
        <f t="shared" si="4"/>
        <v>0</v>
      </c>
      <c r="AD81" s="3"/>
      <c r="AE81" s="3"/>
      <c r="AF81" s="3"/>
      <c r="AG81" s="4"/>
      <c r="AH81" s="4"/>
      <c r="AI81" s="4"/>
      <c r="AJ81" s="4"/>
      <c r="AK81" s="4"/>
      <c r="AL81" s="4"/>
      <c r="AM81" s="4"/>
      <c r="AN81" s="4"/>
    </row>
    <row r="82" spans="2:40" s="1" customFormat="1" ht="43.5">
      <c r="B82" s="42" t="s">
        <v>62</v>
      </c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>
        <v>13.36</v>
      </c>
      <c r="P82" s="43"/>
      <c r="Q82" s="43"/>
      <c r="R82" s="43">
        <v>338.17</v>
      </c>
      <c r="S82" s="43"/>
      <c r="T82" s="43"/>
      <c r="U82" s="43"/>
      <c r="V82" s="43"/>
      <c r="W82" s="43"/>
      <c r="X82" s="43"/>
      <c r="Y82" s="43"/>
      <c r="Z82" s="43"/>
      <c r="AA82" s="43">
        <f t="shared" si="20"/>
        <v>351.53000000000003</v>
      </c>
      <c r="AB82" s="41">
        <f t="shared" si="4"/>
        <v>351.53000000000003</v>
      </c>
      <c r="AD82" s="3"/>
      <c r="AE82" s="3"/>
      <c r="AF82" s="3"/>
      <c r="AG82" s="4"/>
      <c r="AH82" s="4"/>
      <c r="AI82" s="4"/>
      <c r="AJ82" s="4"/>
      <c r="AK82" s="4"/>
      <c r="AL82" s="4"/>
      <c r="AM82" s="4"/>
      <c r="AN82" s="4"/>
    </row>
    <row r="83" spans="2:40" s="1" customFormat="1" ht="15.75">
      <c r="B83" s="58" t="s">
        <v>63</v>
      </c>
      <c r="C83" s="59">
        <f>SUM(C84:C90)</f>
        <v>21393.892</v>
      </c>
      <c r="D83" s="59">
        <f aca="true" t="shared" si="21" ref="D83:AA83">SUM(D84:D90)</f>
        <v>0</v>
      </c>
      <c r="E83" s="59">
        <f t="shared" si="21"/>
        <v>0</v>
      </c>
      <c r="F83" s="59">
        <f t="shared" si="21"/>
        <v>0</v>
      </c>
      <c r="G83" s="59">
        <f t="shared" si="21"/>
        <v>0</v>
      </c>
      <c r="H83" s="59">
        <f t="shared" si="21"/>
        <v>0</v>
      </c>
      <c r="I83" s="59">
        <f t="shared" si="21"/>
        <v>0</v>
      </c>
      <c r="J83" s="59">
        <f t="shared" si="21"/>
        <v>488.693</v>
      </c>
      <c r="K83" s="59">
        <f t="shared" si="21"/>
        <v>3189.7839999999997</v>
      </c>
      <c r="L83" s="59">
        <f t="shared" si="21"/>
        <v>0</v>
      </c>
      <c r="M83" s="59">
        <f t="shared" si="21"/>
        <v>2413.654</v>
      </c>
      <c r="N83" s="59">
        <f t="shared" si="21"/>
        <v>0</v>
      </c>
      <c r="O83" s="59">
        <f t="shared" si="21"/>
        <v>210.13899999999998</v>
      </c>
      <c r="P83" s="59">
        <f t="shared" si="21"/>
        <v>409.13800000000003</v>
      </c>
      <c r="Q83" s="59">
        <f t="shared" si="21"/>
        <v>0</v>
      </c>
      <c r="R83" s="59">
        <f t="shared" si="21"/>
        <v>8242.819000000001</v>
      </c>
      <c r="S83" s="59">
        <f t="shared" si="21"/>
        <v>0</v>
      </c>
      <c r="T83" s="59">
        <f>SUM(T84:T90)</f>
        <v>1050.107</v>
      </c>
      <c r="U83" s="59">
        <f t="shared" si="21"/>
        <v>0</v>
      </c>
      <c r="V83" s="59">
        <f t="shared" si="21"/>
        <v>0</v>
      </c>
      <c r="W83" s="59">
        <f t="shared" si="21"/>
        <v>-0.207</v>
      </c>
      <c r="X83" s="59">
        <f t="shared" si="21"/>
        <v>0</v>
      </c>
      <c r="Y83" s="59">
        <f t="shared" si="21"/>
        <v>0</v>
      </c>
      <c r="Z83" s="59">
        <f t="shared" si="21"/>
        <v>0</v>
      </c>
      <c r="AA83" s="59">
        <f t="shared" si="21"/>
        <v>16004.127</v>
      </c>
      <c r="AB83" s="41">
        <f aca="true" t="shared" si="22" ref="AB83:AB90">AA83-C83</f>
        <v>-5389.764999999999</v>
      </c>
      <c r="AC83" s="5"/>
      <c r="AD83" s="3"/>
      <c r="AE83" s="3"/>
      <c r="AF83" s="3"/>
      <c r="AG83" s="4"/>
      <c r="AH83" s="4"/>
      <c r="AI83" s="4"/>
      <c r="AJ83" s="4"/>
      <c r="AK83" s="4"/>
      <c r="AL83" s="4"/>
      <c r="AM83" s="4"/>
      <c r="AN83" s="4"/>
    </row>
    <row r="84" spans="1:40" s="8" customFormat="1" ht="15.75">
      <c r="A84" s="5"/>
      <c r="B84" s="44" t="s">
        <v>20</v>
      </c>
      <c r="C84" s="45">
        <f>C20+C37+C42+C46+C50+C53+C57+C24</f>
        <v>14415.69</v>
      </c>
      <c r="D84" s="45">
        <f aca="true" t="shared" si="23" ref="D84:X84">D20+D37+D42+D46+D50+D53+D57+D24</f>
        <v>0</v>
      </c>
      <c r="E84" s="45">
        <f t="shared" si="23"/>
        <v>0</v>
      </c>
      <c r="F84" s="45">
        <f t="shared" si="23"/>
        <v>0</v>
      </c>
      <c r="G84" s="45">
        <f t="shared" si="23"/>
        <v>0</v>
      </c>
      <c r="H84" s="45">
        <f t="shared" si="23"/>
        <v>0</v>
      </c>
      <c r="I84" s="45">
        <f t="shared" si="23"/>
        <v>0</v>
      </c>
      <c r="J84" s="45">
        <f t="shared" si="23"/>
        <v>477.075</v>
      </c>
      <c r="K84" s="45">
        <f t="shared" si="23"/>
        <v>3189.548</v>
      </c>
      <c r="L84" s="45">
        <f t="shared" si="23"/>
        <v>0</v>
      </c>
      <c r="M84" s="45">
        <f t="shared" si="23"/>
        <v>1649.641</v>
      </c>
      <c r="N84" s="45">
        <f t="shared" si="23"/>
        <v>0</v>
      </c>
      <c r="O84" s="45">
        <f t="shared" si="23"/>
        <v>0</v>
      </c>
      <c r="P84" s="45">
        <f t="shared" si="23"/>
        <v>343.963</v>
      </c>
      <c r="Q84" s="45">
        <f t="shared" si="23"/>
        <v>0</v>
      </c>
      <c r="R84" s="45">
        <f t="shared" si="23"/>
        <v>7165.816000000001</v>
      </c>
      <c r="S84" s="45">
        <f t="shared" si="23"/>
        <v>0</v>
      </c>
      <c r="T84" s="45">
        <f t="shared" si="23"/>
        <v>913.44</v>
      </c>
      <c r="U84" s="45">
        <f t="shared" si="23"/>
        <v>0</v>
      </c>
      <c r="V84" s="45">
        <f t="shared" si="23"/>
        <v>0</v>
      </c>
      <c r="W84" s="45">
        <f t="shared" si="23"/>
        <v>0</v>
      </c>
      <c r="X84" s="45">
        <f t="shared" si="23"/>
        <v>0</v>
      </c>
      <c r="Y84" s="45">
        <f>Y20+Y37+Y42+Y46+Y50+Y53+Y57+Y24</f>
        <v>0</v>
      </c>
      <c r="Z84" s="45">
        <f>Z20+Z37+Z42+Z46+Z50+Z53+Z57+Z24</f>
        <v>0</v>
      </c>
      <c r="AA84" s="45">
        <f>AA20+AA37+AA42+AA46+AA50+AA53+AA57+AA24</f>
        <v>13739.483</v>
      </c>
      <c r="AB84" s="41">
        <f t="shared" si="22"/>
        <v>-676.2070000000003</v>
      </c>
      <c r="AC84" s="5"/>
      <c r="AG84" s="9"/>
      <c r="AH84" s="9"/>
      <c r="AI84" s="9"/>
      <c r="AJ84" s="9"/>
      <c r="AK84" s="9"/>
      <c r="AL84" s="9"/>
      <c r="AM84" s="9"/>
      <c r="AN84" s="9"/>
    </row>
    <row r="85" spans="1:40" s="8" customFormat="1" ht="15.75">
      <c r="A85" s="5"/>
      <c r="B85" s="44" t="s">
        <v>28</v>
      </c>
      <c r="C85" s="45">
        <f>C25+C38+C58</f>
        <v>6.1</v>
      </c>
      <c r="D85" s="45">
        <f aca="true" t="shared" si="24" ref="D85:X85">D25+D38+D58</f>
        <v>0</v>
      </c>
      <c r="E85" s="45">
        <f t="shared" si="24"/>
        <v>0</v>
      </c>
      <c r="F85" s="45">
        <f t="shared" si="24"/>
        <v>0</v>
      </c>
      <c r="G85" s="45">
        <f t="shared" si="24"/>
        <v>0</v>
      </c>
      <c r="H85" s="45">
        <f t="shared" si="24"/>
        <v>0</v>
      </c>
      <c r="I85" s="45">
        <f t="shared" si="24"/>
        <v>0</v>
      </c>
      <c r="J85" s="45">
        <f t="shared" si="24"/>
        <v>0</v>
      </c>
      <c r="K85" s="45">
        <f t="shared" si="24"/>
        <v>0</v>
      </c>
      <c r="L85" s="45">
        <f t="shared" si="24"/>
        <v>0</v>
      </c>
      <c r="M85" s="45">
        <f t="shared" si="24"/>
        <v>0</v>
      </c>
      <c r="N85" s="45">
        <f t="shared" si="24"/>
        <v>0</v>
      </c>
      <c r="O85" s="45">
        <f t="shared" si="24"/>
        <v>0</v>
      </c>
      <c r="P85" s="45">
        <f t="shared" si="24"/>
        <v>0</v>
      </c>
      <c r="Q85" s="45">
        <f t="shared" si="24"/>
        <v>0</v>
      </c>
      <c r="R85" s="45">
        <f t="shared" si="24"/>
        <v>0</v>
      </c>
      <c r="S85" s="45">
        <f t="shared" si="24"/>
        <v>0</v>
      </c>
      <c r="T85" s="45">
        <f t="shared" si="24"/>
        <v>0</v>
      </c>
      <c r="U85" s="45">
        <f t="shared" si="24"/>
        <v>0</v>
      </c>
      <c r="V85" s="45">
        <f t="shared" si="24"/>
        <v>0</v>
      </c>
      <c r="W85" s="45">
        <f t="shared" si="24"/>
        <v>0</v>
      </c>
      <c r="X85" s="45">
        <f t="shared" si="24"/>
        <v>0</v>
      </c>
      <c r="Y85" s="45">
        <f>Y25+Y38+Y58</f>
        <v>0</v>
      </c>
      <c r="Z85" s="45">
        <f>Z25+Z38+Z58</f>
        <v>0</v>
      </c>
      <c r="AA85" s="45">
        <f>AA25+AA38+AA58</f>
        <v>0</v>
      </c>
      <c r="AB85" s="41">
        <f t="shared" si="22"/>
        <v>-6.1</v>
      </c>
      <c r="AC85" s="5"/>
      <c r="AG85" s="9"/>
      <c r="AH85" s="9"/>
      <c r="AI85" s="9"/>
      <c r="AJ85" s="9"/>
      <c r="AK85" s="9"/>
      <c r="AL85" s="9"/>
      <c r="AM85" s="9"/>
      <c r="AN85" s="9"/>
    </row>
    <row r="86" spans="1:40" s="8" customFormat="1" ht="15.75">
      <c r="A86" s="5"/>
      <c r="B86" s="44" t="s">
        <v>30</v>
      </c>
      <c r="C86" s="45">
        <f>C26</f>
        <v>658.7</v>
      </c>
      <c r="D86" s="45">
        <f aca="true" t="shared" si="25" ref="D86:X86">D26</f>
        <v>0</v>
      </c>
      <c r="E86" s="45">
        <f t="shared" si="25"/>
        <v>0</v>
      </c>
      <c r="F86" s="45">
        <f t="shared" si="25"/>
        <v>0</v>
      </c>
      <c r="G86" s="45">
        <f t="shared" si="25"/>
        <v>0</v>
      </c>
      <c r="H86" s="45">
        <f t="shared" si="25"/>
        <v>0</v>
      </c>
      <c r="I86" s="45">
        <f t="shared" si="25"/>
        <v>0</v>
      </c>
      <c r="J86" s="45">
        <f t="shared" si="25"/>
        <v>0</v>
      </c>
      <c r="K86" s="45">
        <f t="shared" si="25"/>
        <v>0</v>
      </c>
      <c r="L86" s="45">
        <f t="shared" si="25"/>
        <v>0</v>
      </c>
      <c r="M86" s="45">
        <f t="shared" si="25"/>
        <v>0</v>
      </c>
      <c r="N86" s="45">
        <f t="shared" si="25"/>
        <v>0</v>
      </c>
      <c r="O86" s="45">
        <f t="shared" si="25"/>
        <v>0</v>
      </c>
      <c r="P86" s="45">
        <f t="shared" si="25"/>
        <v>38.077</v>
      </c>
      <c r="Q86" s="45">
        <f t="shared" si="25"/>
        <v>0</v>
      </c>
      <c r="R86" s="45">
        <f t="shared" si="25"/>
        <v>288.298</v>
      </c>
      <c r="S86" s="45">
        <f t="shared" si="25"/>
        <v>0</v>
      </c>
      <c r="T86" s="45">
        <f t="shared" si="25"/>
        <v>92.017</v>
      </c>
      <c r="U86" s="45">
        <f t="shared" si="25"/>
        <v>0</v>
      </c>
      <c r="V86" s="45">
        <f t="shared" si="25"/>
        <v>0</v>
      </c>
      <c r="W86" s="45">
        <f t="shared" si="25"/>
        <v>0</v>
      </c>
      <c r="X86" s="45">
        <f t="shared" si="25"/>
        <v>0</v>
      </c>
      <c r="Y86" s="45">
        <f>Y26</f>
        <v>0</v>
      </c>
      <c r="Z86" s="45">
        <f>Z26</f>
        <v>0</v>
      </c>
      <c r="AA86" s="45">
        <f>AA26</f>
        <v>418.392</v>
      </c>
      <c r="AB86" s="41">
        <f t="shared" si="22"/>
        <v>-240.30800000000005</v>
      </c>
      <c r="AC86" s="5"/>
      <c r="AG86" s="9"/>
      <c r="AH86" s="9"/>
      <c r="AI86" s="9"/>
      <c r="AJ86" s="9"/>
      <c r="AK86" s="9"/>
      <c r="AL86" s="9"/>
      <c r="AM86" s="9"/>
      <c r="AN86" s="9"/>
    </row>
    <row r="87" spans="1:40" s="8" customFormat="1" ht="15.75">
      <c r="A87" s="5"/>
      <c r="B87" s="44" t="s">
        <v>22</v>
      </c>
      <c r="C87" s="45">
        <f>C21+C27+C39+C43+C47+C54+C59+C68</f>
        <v>3394.3149999999996</v>
      </c>
      <c r="D87" s="45">
        <f aca="true" t="shared" si="26" ref="D87:X87">D21+D27+D39+D43+D47+D54+D59+D68</f>
        <v>0</v>
      </c>
      <c r="E87" s="45">
        <f t="shared" si="26"/>
        <v>0</v>
      </c>
      <c r="F87" s="45">
        <f t="shared" si="26"/>
        <v>0</v>
      </c>
      <c r="G87" s="45">
        <f t="shared" si="26"/>
        <v>0</v>
      </c>
      <c r="H87" s="45">
        <f t="shared" si="26"/>
        <v>0</v>
      </c>
      <c r="I87" s="45">
        <f t="shared" si="26"/>
        <v>0</v>
      </c>
      <c r="J87" s="45">
        <f t="shared" si="26"/>
        <v>0</v>
      </c>
      <c r="K87" s="45">
        <f t="shared" si="26"/>
        <v>0</v>
      </c>
      <c r="L87" s="45">
        <f t="shared" si="26"/>
        <v>0</v>
      </c>
      <c r="M87" s="45">
        <f t="shared" si="26"/>
        <v>0</v>
      </c>
      <c r="N87" s="45">
        <f t="shared" si="26"/>
        <v>0</v>
      </c>
      <c r="O87" s="45">
        <f t="shared" si="26"/>
        <v>0.169</v>
      </c>
      <c r="P87" s="45">
        <f t="shared" si="26"/>
        <v>0.663</v>
      </c>
      <c r="Q87" s="45">
        <f t="shared" si="26"/>
        <v>0</v>
      </c>
      <c r="R87" s="45">
        <f t="shared" si="26"/>
        <v>22.055000000000003</v>
      </c>
      <c r="S87" s="45">
        <f t="shared" si="26"/>
        <v>0</v>
      </c>
      <c r="T87" s="45">
        <f t="shared" si="26"/>
        <v>2.3770000000000002</v>
      </c>
      <c r="U87" s="45">
        <f t="shared" si="26"/>
        <v>0</v>
      </c>
      <c r="V87" s="45">
        <f t="shared" si="26"/>
        <v>0</v>
      </c>
      <c r="W87" s="45">
        <f t="shared" si="26"/>
        <v>-0.207</v>
      </c>
      <c r="X87" s="45">
        <f t="shared" si="26"/>
        <v>0</v>
      </c>
      <c r="Y87" s="45">
        <f>Y21+Y27+Y39+Y43+Y47+Y54+Y59+Y68</f>
        <v>0</v>
      </c>
      <c r="Z87" s="45">
        <f>Z21+Z27+Z39+Z43+Z47+Z54+Z59+Z68</f>
        <v>0</v>
      </c>
      <c r="AA87" s="45">
        <f>AA21+AA27+AA39+AA43+AA47+AA54+AA59+AA68</f>
        <v>25.057000000000002</v>
      </c>
      <c r="AB87" s="41">
        <f t="shared" si="22"/>
        <v>-3369.258</v>
      </c>
      <c r="AC87" s="5"/>
      <c r="AG87" s="9"/>
      <c r="AH87" s="9"/>
      <c r="AI87" s="9"/>
      <c r="AJ87" s="9"/>
      <c r="AK87" s="9"/>
      <c r="AL87" s="9"/>
      <c r="AM87" s="9"/>
      <c r="AN87" s="9"/>
    </row>
    <row r="88" spans="1:40" s="8" customFormat="1" ht="15.75">
      <c r="A88" s="5"/>
      <c r="B88" s="44" t="s">
        <v>46</v>
      </c>
      <c r="C88" s="45">
        <f>C74</f>
        <v>0</v>
      </c>
      <c r="D88" s="45">
        <f aca="true" t="shared" si="27" ref="D88:X88">D74</f>
        <v>0</v>
      </c>
      <c r="E88" s="45">
        <f t="shared" si="27"/>
        <v>0</v>
      </c>
      <c r="F88" s="45">
        <f t="shared" si="27"/>
        <v>0</v>
      </c>
      <c r="G88" s="45">
        <f t="shared" si="27"/>
        <v>0</v>
      </c>
      <c r="H88" s="45">
        <f t="shared" si="27"/>
        <v>0</v>
      </c>
      <c r="I88" s="45">
        <f t="shared" si="27"/>
        <v>0</v>
      </c>
      <c r="J88" s="45">
        <f t="shared" si="27"/>
        <v>0</v>
      </c>
      <c r="K88" s="45">
        <f t="shared" si="27"/>
        <v>0</v>
      </c>
      <c r="L88" s="45">
        <f t="shared" si="27"/>
        <v>0</v>
      </c>
      <c r="M88" s="45">
        <f t="shared" si="27"/>
        <v>0</v>
      </c>
      <c r="N88" s="45">
        <f t="shared" si="27"/>
        <v>0</v>
      </c>
      <c r="O88" s="45">
        <f t="shared" si="27"/>
        <v>0</v>
      </c>
      <c r="P88" s="45">
        <f t="shared" si="27"/>
        <v>0</v>
      </c>
      <c r="Q88" s="45">
        <f t="shared" si="27"/>
        <v>0</v>
      </c>
      <c r="R88" s="45">
        <f t="shared" si="27"/>
        <v>0</v>
      </c>
      <c r="S88" s="45">
        <f t="shared" si="27"/>
        <v>0</v>
      </c>
      <c r="T88" s="45">
        <f t="shared" si="27"/>
        <v>0</v>
      </c>
      <c r="U88" s="45">
        <f t="shared" si="27"/>
        <v>0</v>
      </c>
      <c r="V88" s="45">
        <f t="shared" si="27"/>
        <v>0</v>
      </c>
      <c r="W88" s="45">
        <f t="shared" si="27"/>
        <v>0</v>
      </c>
      <c r="X88" s="45">
        <f t="shared" si="27"/>
        <v>0</v>
      </c>
      <c r="Y88" s="45">
        <f>Y74</f>
        <v>0</v>
      </c>
      <c r="Z88" s="45">
        <f>Z74</f>
        <v>0</v>
      </c>
      <c r="AA88" s="45">
        <f>AA74</f>
        <v>0</v>
      </c>
      <c r="AB88" s="41">
        <f t="shared" si="22"/>
        <v>0</v>
      </c>
      <c r="AC88" s="5"/>
      <c r="AG88" s="9"/>
      <c r="AH88" s="9"/>
      <c r="AI88" s="9"/>
      <c r="AJ88" s="9"/>
      <c r="AK88" s="9"/>
      <c r="AL88" s="9"/>
      <c r="AM88" s="9"/>
      <c r="AN88" s="9"/>
    </row>
    <row r="89" spans="1:40" s="8" customFormat="1" ht="15.75">
      <c r="A89" s="5"/>
      <c r="B89" s="44" t="s">
        <v>34</v>
      </c>
      <c r="C89" s="45">
        <f>C30+C51+C60+C66+C31+C69+C79+C80+C81+C63+C76</f>
        <v>1805.15</v>
      </c>
      <c r="D89" s="45">
        <f aca="true" t="shared" si="28" ref="D89:X89">D30+D51+D60+D66+D31+D69+D79+D80+D81+D63+D76</f>
        <v>0</v>
      </c>
      <c r="E89" s="45">
        <f t="shared" si="28"/>
        <v>0</v>
      </c>
      <c r="F89" s="45">
        <f t="shared" si="28"/>
        <v>0</v>
      </c>
      <c r="G89" s="45">
        <f t="shared" si="28"/>
        <v>0</v>
      </c>
      <c r="H89" s="45">
        <f t="shared" si="28"/>
        <v>0</v>
      </c>
      <c r="I89" s="45">
        <f t="shared" si="28"/>
        <v>0</v>
      </c>
      <c r="J89" s="45">
        <f t="shared" si="28"/>
        <v>11.438</v>
      </c>
      <c r="K89" s="45">
        <f t="shared" si="28"/>
        <v>0</v>
      </c>
      <c r="L89" s="45">
        <f t="shared" si="28"/>
        <v>0</v>
      </c>
      <c r="M89" s="45">
        <f t="shared" si="28"/>
        <v>735.871</v>
      </c>
      <c r="N89" s="45">
        <f t="shared" si="28"/>
        <v>0</v>
      </c>
      <c r="O89" s="45">
        <f t="shared" si="28"/>
        <v>0</v>
      </c>
      <c r="P89" s="45">
        <f t="shared" si="28"/>
        <v>15.361</v>
      </c>
      <c r="Q89" s="45">
        <f t="shared" si="28"/>
        <v>0</v>
      </c>
      <c r="R89" s="45">
        <f t="shared" si="28"/>
        <v>291.375</v>
      </c>
      <c r="S89" s="45">
        <f t="shared" si="28"/>
        <v>0</v>
      </c>
      <c r="T89" s="45">
        <f t="shared" si="28"/>
        <v>12.365</v>
      </c>
      <c r="U89" s="45">
        <f t="shared" si="28"/>
        <v>0</v>
      </c>
      <c r="V89" s="45">
        <f t="shared" si="28"/>
        <v>0</v>
      </c>
      <c r="W89" s="45">
        <f t="shared" si="28"/>
        <v>0</v>
      </c>
      <c r="X89" s="45">
        <f t="shared" si="28"/>
        <v>0</v>
      </c>
      <c r="Y89" s="45">
        <f>Y30+Y51+Y60+Y66+Y31+Y69+Y79+Y80+Y81+Y63+Y76</f>
        <v>0</v>
      </c>
      <c r="Z89" s="45">
        <f>Z30+Z51+Z60+Z66+Z31+Z69+Z79+Z80+Z81+Z63+Z76</f>
        <v>0</v>
      </c>
      <c r="AA89" s="45">
        <f>AA30+AA51+AA60+AA66+AA31+AA69+AA79+AA80+AA81+AA63+AA76</f>
        <v>1066.4099999999999</v>
      </c>
      <c r="AB89" s="41">
        <f t="shared" si="22"/>
        <v>-738.7400000000002</v>
      </c>
      <c r="AC89" s="5"/>
      <c r="AG89" s="9"/>
      <c r="AH89" s="9"/>
      <c r="AI89" s="9"/>
      <c r="AJ89" s="9"/>
      <c r="AK89" s="9"/>
      <c r="AL89" s="9"/>
      <c r="AM89" s="9"/>
      <c r="AN89" s="9"/>
    </row>
    <row r="90" spans="1:40" s="8" customFormat="1" ht="15.75">
      <c r="A90" s="5"/>
      <c r="B90" s="44" t="s">
        <v>24</v>
      </c>
      <c r="C90" s="45">
        <f>C22+C28+C32+C33+C34+C40+C44+C48+C55+C61+C72+C77+C78+C82+C65+C75+C73+C35+C70</f>
        <v>1113.937</v>
      </c>
      <c r="D90" s="45">
        <f aca="true" t="shared" si="29" ref="D90:X90">D22+D28+D32+D33+D34+D40+D44+D48+D55+D61+D72+D77+D78+D82+D65+D75+D73+D35+D70</f>
        <v>0</v>
      </c>
      <c r="E90" s="45">
        <f t="shared" si="29"/>
        <v>0</v>
      </c>
      <c r="F90" s="45">
        <f t="shared" si="29"/>
        <v>0</v>
      </c>
      <c r="G90" s="45">
        <f t="shared" si="29"/>
        <v>0</v>
      </c>
      <c r="H90" s="45">
        <f t="shared" si="29"/>
        <v>0</v>
      </c>
      <c r="I90" s="45">
        <f t="shared" si="29"/>
        <v>0</v>
      </c>
      <c r="J90" s="45">
        <f t="shared" si="29"/>
        <v>0.18</v>
      </c>
      <c r="K90" s="45">
        <f t="shared" si="29"/>
        <v>0.236</v>
      </c>
      <c r="L90" s="45">
        <f t="shared" si="29"/>
        <v>0</v>
      </c>
      <c r="M90" s="45">
        <f t="shared" si="29"/>
        <v>28.142</v>
      </c>
      <c r="N90" s="45">
        <f t="shared" si="29"/>
        <v>0</v>
      </c>
      <c r="O90" s="45">
        <f t="shared" si="29"/>
        <v>209.96999999999997</v>
      </c>
      <c r="P90" s="45">
        <f t="shared" si="29"/>
        <v>11.074000000000002</v>
      </c>
      <c r="Q90" s="45">
        <f t="shared" si="29"/>
        <v>0</v>
      </c>
      <c r="R90" s="45">
        <f t="shared" si="29"/>
        <v>475.27500000000003</v>
      </c>
      <c r="S90" s="45">
        <f t="shared" si="29"/>
        <v>0</v>
      </c>
      <c r="T90" s="45">
        <f t="shared" si="29"/>
        <v>29.907999999999998</v>
      </c>
      <c r="U90" s="45">
        <f t="shared" si="29"/>
        <v>0</v>
      </c>
      <c r="V90" s="45">
        <f t="shared" si="29"/>
        <v>0</v>
      </c>
      <c r="W90" s="45">
        <f t="shared" si="29"/>
        <v>0</v>
      </c>
      <c r="X90" s="45">
        <f t="shared" si="29"/>
        <v>0</v>
      </c>
      <c r="Y90" s="45">
        <f>Y22+Y28+Y32+Y33+Y34+Y40+Y44+Y48+Y55+Y61+Y72+Y77+Y78+Y82+Y65+Y75+Y73+Y35+Y70</f>
        <v>0</v>
      </c>
      <c r="Z90" s="45">
        <f>Z22+Z28+Z32+Z33+Z34+Z40+Z44+Z48+Z55+Z61+Z72+Z77+Z78+Z82+Z65+Z75+Z73+Z35+Z70</f>
        <v>0</v>
      </c>
      <c r="AA90" s="45">
        <f>AA22+AA28+AA32+AA33+AA34+AA40+AA44+AA48+AA55+AA61+AA72+AA77+AA78+AA82+AA65+AA75+AA73+AA35+AA70</f>
        <v>754.7850000000001</v>
      </c>
      <c r="AB90" s="41">
        <f t="shared" si="22"/>
        <v>-359.1519999999998</v>
      </c>
      <c r="AC90" s="5"/>
      <c r="AG90" s="9"/>
      <c r="AH90" s="9"/>
      <c r="AI90" s="9"/>
      <c r="AJ90" s="9"/>
      <c r="AK90" s="9"/>
      <c r="AL90" s="9"/>
      <c r="AM90" s="9"/>
      <c r="AN90" s="9"/>
    </row>
    <row r="91" spans="1:40" s="8" customFormat="1" ht="15.75">
      <c r="A91" s="5"/>
      <c r="B91" s="5"/>
      <c r="C91" s="60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7"/>
      <c r="AC91" s="5"/>
      <c r="AG91" s="9"/>
      <c r="AH91" s="9"/>
      <c r="AI91" s="9"/>
      <c r="AJ91" s="9"/>
      <c r="AK91" s="9"/>
      <c r="AL91" s="9"/>
      <c r="AM91" s="9"/>
      <c r="AN91" s="9"/>
    </row>
    <row r="92" spans="1:40" s="8" customFormat="1" ht="15.75">
      <c r="A92" s="5"/>
      <c r="B92" s="5" t="s">
        <v>68</v>
      </c>
      <c r="C92" s="62">
        <f aca="true" t="shared" si="30" ref="C92:AA92">C18-C83</f>
        <v>0</v>
      </c>
      <c r="D92" s="62">
        <f t="shared" si="30"/>
        <v>0</v>
      </c>
      <c r="E92" s="62">
        <f t="shared" si="30"/>
        <v>0</v>
      </c>
      <c r="F92" s="62">
        <f t="shared" si="30"/>
        <v>0</v>
      </c>
      <c r="G92" s="62">
        <f t="shared" si="30"/>
        <v>0</v>
      </c>
      <c r="H92" s="62">
        <f t="shared" si="30"/>
        <v>0</v>
      </c>
      <c r="I92" s="62">
        <f t="shared" si="30"/>
        <v>0</v>
      </c>
      <c r="J92" s="62">
        <f t="shared" si="30"/>
        <v>0</v>
      </c>
      <c r="K92" s="62">
        <f t="shared" si="30"/>
        <v>0</v>
      </c>
      <c r="L92" s="62">
        <f t="shared" si="30"/>
        <v>0</v>
      </c>
      <c r="M92" s="62">
        <f t="shared" si="30"/>
        <v>0</v>
      </c>
      <c r="N92" s="62">
        <f t="shared" si="30"/>
        <v>0</v>
      </c>
      <c r="O92" s="62">
        <f t="shared" si="30"/>
        <v>0</v>
      </c>
      <c r="P92" s="62">
        <f t="shared" si="30"/>
        <v>0</v>
      </c>
      <c r="Q92" s="62">
        <f t="shared" si="30"/>
        <v>0</v>
      </c>
      <c r="R92" s="62">
        <f t="shared" si="30"/>
        <v>0</v>
      </c>
      <c r="S92" s="62">
        <f t="shared" si="30"/>
        <v>0</v>
      </c>
      <c r="T92" s="62">
        <f t="shared" si="30"/>
        <v>0</v>
      </c>
      <c r="U92" s="62">
        <f t="shared" si="30"/>
        <v>0</v>
      </c>
      <c r="V92" s="62">
        <f t="shared" si="30"/>
        <v>0</v>
      </c>
      <c r="W92" s="62">
        <f t="shared" si="30"/>
        <v>0</v>
      </c>
      <c r="X92" s="62">
        <f t="shared" si="30"/>
        <v>0</v>
      </c>
      <c r="Y92" s="62">
        <f t="shared" si="30"/>
        <v>0</v>
      </c>
      <c r="Z92" s="62">
        <f t="shared" si="30"/>
        <v>0</v>
      </c>
      <c r="AA92" s="62">
        <f t="shared" si="30"/>
        <v>0</v>
      </c>
      <c r="AB92" s="7"/>
      <c r="AC92" s="5"/>
      <c r="AG92" s="9"/>
      <c r="AH92" s="9"/>
      <c r="AI92" s="9"/>
      <c r="AJ92" s="9"/>
      <c r="AK92" s="9"/>
      <c r="AL92" s="9"/>
      <c r="AM92" s="9"/>
      <c r="AN92" s="9"/>
    </row>
    <row r="93" spans="1:40" s="8" customFormat="1" ht="15.75">
      <c r="A93" s="5"/>
      <c r="B93" s="5"/>
      <c r="C93" s="63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7"/>
      <c r="AC93" s="5"/>
      <c r="AG93" s="9"/>
      <c r="AH93" s="9"/>
      <c r="AI93" s="9"/>
      <c r="AJ93" s="9"/>
      <c r="AK93" s="9"/>
      <c r="AL93" s="9"/>
      <c r="AM93" s="9"/>
      <c r="AN93" s="9"/>
    </row>
    <row r="94" spans="1:40" s="8" customFormat="1" ht="15.75">
      <c r="A94" s="5"/>
      <c r="B94" s="5"/>
      <c r="C94" s="63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7"/>
      <c r="AC94" s="5"/>
      <c r="AG94" s="9"/>
      <c r="AH94" s="9"/>
      <c r="AI94" s="9"/>
      <c r="AJ94" s="9"/>
      <c r="AK94" s="9"/>
      <c r="AL94" s="9"/>
      <c r="AM94" s="9"/>
      <c r="AN94" s="9"/>
    </row>
    <row r="96" spans="1:40" s="8" customFormat="1" ht="15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7"/>
      <c r="AC96" s="64"/>
      <c r="AG96" s="9"/>
      <c r="AH96" s="9"/>
      <c r="AI96" s="9"/>
      <c r="AJ96" s="9"/>
      <c r="AK96" s="9"/>
      <c r="AL96" s="9"/>
      <c r="AM96" s="9"/>
      <c r="AN96" s="9"/>
    </row>
    <row r="175" ht="15.75">
      <c r="B175" s="7" t="s">
        <v>64</v>
      </c>
    </row>
  </sheetData>
  <sheetProtection/>
  <mergeCells count="1">
    <mergeCell ref="B3:AA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56" r:id="rId2"/>
  <rowBreaks count="1" manualBreakCount="1">
    <brk id="92" max="255" man="1"/>
  </rowBreaks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ТАРАН</cp:lastModifiedBy>
  <cp:lastPrinted>2019-11-27T09:07:42Z</cp:lastPrinted>
  <dcterms:created xsi:type="dcterms:W3CDTF">2019-11-27T07:51:11Z</dcterms:created>
  <dcterms:modified xsi:type="dcterms:W3CDTF">2020-01-31T12:34:43Z</dcterms:modified>
  <cp:category/>
  <cp:version/>
  <cp:contentType/>
  <cp:contentStatus/>
</cp:coreProperties>
</file>