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570" windowHeight="5475" tabRatio="638" firstSheet="3" activeTab="3"/>
  </bookViews>
  <sheets>
    <sheet name="Лист1 (2)" sheetId="1" state="hidden" r:id="rId1"/>
    <sheet name="Лист3" sheetId="2" state="hidden" r:id="rId2"/>
    <sheet name="Лист1" sheetId="3" state="hidden" r:id="rId3"/>
    <sheet name="січень 2022" sheetId="4" r:id="rId4"/>
  </sheets>
  <definedNames/>
  <calcPr fullCalcOnLoad="1"/>
</workbook>
</file>

<file path=xl/sharedStrings.xml><?xml version="1.0" encoding="utf-8"?>
<sst xmlns="http://schemas.openxmlformats.org/spreadsheetml/2006/main" count="114" uniqueCount="74">
  <si>
    <t>(тис.грн.)</t>
  </si>
  <si>
    <t>Показник</t>
  </si>
  <si>
    <t>надійшло доходів / план видатків на місяць</t>
  </si>
  <si>
    <t>Всього профінансовано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</si>
  <si>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</si>
  <si>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</si>
  <si>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</si>
  <si>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</si>
  <si>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</si>
  <si>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</si>
  <si>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</si>
  <si>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</si>
  <si>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</si>
  <si>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</si>
  <si>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</si>
  <si>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</si>
  <si>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</si>
  <si>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</si>
  <si>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</si>
  <si>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</si>
  <si>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</si>
  <si>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</si>
  <si>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</si>
  <si>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</si>
  <si>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</si>
  <si>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</si>
  <si>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</si>
  <si>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</si>
  <si>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</si>
  <si>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</si>
  <si>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</si>
  <si>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</si>
  <si>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</si>
  <si>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</si>
  <si>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</si>
  <si>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</si>
  <si>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</si>
  <si>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</si>
  <si>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</si>
  <si>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</si>
  <si>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</si>
  <si>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</si>
  <si>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</si>
  <si>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</si>
  <si>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</si>
  <si>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</si>
  <si>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</si>
  <si>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</si>
  <si>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</si>
  <si>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</si>
  <si>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</si>
  <si>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</si>
  <si>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</si>
  <si>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</si>
  <si>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</si>
  <si>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</si>
  <si>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</si>
  <si>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</si>
  <si>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t>Освіта (1000) в тому числі:</t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</si>
  <si>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</si>
  <si>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Субвенція на утримання об'єктів спільного користування</t>
  </si>
  <si>
    <t>Трансферти (Освітня субвенція)</t>
  </si>
  <si>
    <t>Інші субвенції з місцевого бюджету (9770)</t>
  </si>
  <si>
    <t>Здійснення заходів з землеустрою (7130)</t>
  </si>
  <si>
    <t>Рядок 19 - 89</t>
  </si>
  <si>
    <t>Заходи із запобігання та ліквідації надзвичайних ситуацій та наслідків стихійного лиха (8110)</t>
  </si>
  <si>
    <t>Багатопрофільна стаціонарна медична допомога населенню (2010)</t>
  </si>
  <si>
    <t>Первинна медична допомога населенню (2111)</t>
  </si>
  <si>
    <t xml:space="preserve">Субвенція з місцевого бюджету державному бюджету на виконання програм соціально-економічного розвитку регіонів (9800)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</si>
  <si>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(9730)</t>
  </si>
  <si>
    <t>Розвиток ЦНАП (7390)</t>
  </si>
  <si>
    <t>Реалізація заходів, спрямованих на підвищення доступності широкосмугового доступу до Інтернету в сільській місцевості (7540)</t>
  </si>
  <si>
    <t>Забезпечення діяльності водопровідно-каналізаційного господарства (6013)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</si>
  <si>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січні 2022 року</t>
    </r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</si>
</sst>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%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\ &quot;к.&quot;;\-#,##0\ &quot;к.&quot;"/>
    <numFmt numFmtId="199" formatCode="#,##0\ &quot;к.&quot;;[Red]\-#,##0\ &quot;к.&quot;"/>
    <numFmt numFmtId="200" formatCode="#,##0.00\ &quot;к.&quot;;\-#,##0.00\ &quot;к.&quot;"/>
    <numFmt numFmtId="201" formatCode="#,##0.00\ &quot;к.&quot;;[Red]\-#,##0.00\ &quot;к.&quot;"/>
    <numFmt numFmtId="202" formatCode="_-* #,##0\ &quot;к.&quot;_-;\-* #,##0\ &quot;к.&quot;_-;_-* &quot;-&quot;\ &quot;к.&quot;_-;_-@_-"/>
    <numFmt numFmtId="203" formatCode="_-* #,##0\ _к_._-;\-* #,##0\ _к_._-;_-* &quot;-&quot;\ _к_._-;_-@_-"/>
    <numFmt numFmtId="204" formatCode="_-* #,##0.00\ &quot;к.&quot;_-;\-* #,##0.00\ &quot;к.&quot;_-;_-* &quot;-&quot;??\ &quot;к.&quot;_-;_-@_-"/>
    <numFmt numFmtId="205" formatCode="_-* #,##0.00\ _к_._-;\-* #,##0.00\ _к_._-;_-* &quot;-&quot;??\ _к_._-;_-@_-"/>
    <numFmt numFmtId="206" formatCode="0.000"/>
    <numFmt numFmtId="207" formatCode="0.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0.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5.05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41" fillId="25" borderId="0" applyNumberFormat="0" applyBorder="0" applyAlignment="0" applyProtection="0"/>
    <xf numFmtId="0" fontId="10" fillId="16" borderId="0" applyNumberFormat="0" applyBorder="0" applyAlignment="0" applyProtection="0"/>
    <xf numFmtId="0" fontId="41" fillId="26" borderId="0" applyNumberFormat="0" applyBorder="0" applyAlignment="0" applyProtection="0"/>
    <xf numFmtId="0" fontId="10" fillId="18" borderId="0" applyNumberFormat="0" applyBorder="0" applyAlignment="0" applyProtection="0"/>
    <xf numFmtId="0" fontId="41" fillId="27" borderId="0" applyNumberFormat="0" applyBorder="0" applyAlignment="0" applyProtection="0"/>
    <xf numFmtId="0" fontId="10" fillId="28" borderId="0" applyNumberFormat="0" applyBorder="0" applyAlignment="0" applyProtection="0"/>
    <xf numFmtId="0" fontId="41" fillId="29" borderId="0" applyNumberFormat="0" applyBorder="0" applyAlignment="0" applyProtection="0"/>
    <xf numFmtId="0" fontId="10" fillId="30" borderId="0" applyNumberFormat="0" applyBorder="0" applyAlignment="0" applyProtection="0"/>
    <xf numFmtId="0" fontId="41" fillId="31" borderId="0" applyNumberFormat="0" applyBorder="0" applyAlignment="0" applyProtection="0"/>
    <xf numFmtId="0" fontId="1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1" applyNumberFormat="0" applyAlignment="0" applyProtection="0"/>
    <xf numFmtId="0" fontId="43" fillId="41" borderId="2" applyNumberFormat="0" applyAlignment="0" applyProtection="0"/>
    <xf numFmtId="0" fontId="44" fillId="41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42" borderId="7" applyNumberFormat="0" applyAlignment="0" applyProtection="0"/>
    <xf numFmtId="0" fontId="50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56" fillId="46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47" borderId="10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188" fontId="5" fillId="48" borderId="10" xfId="0" applyNumberFormat="1" applyFont="1" applyFill="1" applyBorder="1" applyAlignment="1">
      <alignment horizontal="center" vertical="center" wrapText="1"/>
    </xf>
    <xf numFmtId="0" fontId="5" fillId="47" borderId="0" xfId="0" applyFont="1" applyFill="1" applyAlignment="1">
      <alignment/>
    </xf>
    <xf numFmtId="188" fontId="5" fillId="47" borderId="10" xfId="0" applyNumberFormat="1" applyFont="1" applyFill="1" applyBorder="1" applyAlignment="1">
      <alignment horizontal="center" vertical="center" wrapText="1"/>
    </xf>
    <xf numFmtId="188" fontId="9" fillId="47" borderId="10" xfId="0" applyNumberFormat="1" applyFont="1" applyFill="1" applyBorder="1" applyAlignment="1">
      <alignment horizontal="center" vertical="center"/>
    </xf>
    <xf numFmtId="188" fontId="2" fillId="47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8" fontId="2" fillId="6" borderId="10" xfId="0" applyNumberFormat="1" applyFont="1" applyFill="1" applyBorder="1" applyAlignment="1">
      <alignment horizontal="center" vertical="center" wrapText="1"/>
    </xf>
    <xf numFmtId="188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8" fontId="2" fillId="49" borderId="10" xfId="0" applyNumberFormat="1" applyFont="1" applyFill="1" applyBorder="1" applyAlignment="1">
      <alignment horizontal="center" vertical="center" shrinkToFit="1"/>
    </xf>
    <xf numFmtId="0" fontId="2" fillId="50" borderId="10" xfId="0" applyFont="1" applyFill="1" applyBorder="1" applyAlignment="1">
      <alignment wrapText="1"/>
    </xf>
    <xf numFmtId="188" fontId="2" fillId="5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 indent="1"/>
    </xf>
    <xf numFmtId="188" fontId="2" fillId="0" borderId="10" xfId="0" applyNumberFormat="1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wrapText="1"/>
    </xf>
    <xf numFmtId="188" fontId="5" fillId="5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5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8" fontId="2" fillId="49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7" fillId="0" borderId="0" xfId="0" applyFont="1" applyAlignment="1">
      <alignment/>
    </xf>
    <xf numFmtId="188" fontId="57" fillId="0" borderId="0" xfId="0" applyNumberFormat="1" applyFont="1" applyAlignment="1">
      <alignment/>
    </xf>
    <xf numFmtId="188" fontId="2" fillId="51" borderId="10" xfId="0" applyNumberFormat="1" applyFont="1" applyFill="1" applyBorder="1" applyAlignment="1">
      <alignment horizontal="center" vertical="center"/>
    </xf>
    <xf numFmtId="0" fontId="9" fillId="47" borderId="10" xfId="71" applyFont="1" applyFill="1" applyBorder="1" applyAlignment="1">
      <alignment horizontal="left" vertical="top" wrapText="1" indent="1"/>
      <protection/>
    </xf>
    <xf numFmtId="0" fontId="5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8" fontId="2" fillId="5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8" fillId="48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88" fontId="59" fillId="47" borderId="0" xfId="0" applyNumberFormat="1" applyFont="1" applyFill="1" applyBorder="1" applyAlignment="1">
      <alignment horizontal="center" vertical="center"/>
    </xf>
    <xf numFmtId="188" fontId="60" fillId="0" borderId="0" xfId="0" applyNumberFormat="1" applyFont="1" applyAlignment="1">
      <alignment/>
    </xf>
    <xf numFmtId="188" fontId="60" fillId="51" borderId="0" xfId="0" applyNumberFormat="1" applyFont="1" applyFill="1" applyAlignment="1">
      <alignment/>
    </xf>
    <xf numFmtId="0" fontId="61" fillId="0" borderId="0" xfId="0" applyFont="1" applyAlignment="1">
      <alignment/>
    </xf>
    <xf numFmtId="0" fontId="59" fillId="47" borderId="0" xfId="0" applyFont="1" applyFill="1" applyAlignment="1">
      <alignment/>
    </xf>
    <xf numFmtId="188" fontId="61" fillId="47" borderId="0" xfId="0" applyNumberFormat="1" applyFont="1" applyFill="1" applyAlignment="1">
      <alignment/>
    </xf>
    <xf numFmtId="0" fontId="61" fillId="47" borderId="0" xfId="0" applyFont="1" applyFill="1" applyAlignment="1">
      <alignment/>
    </xf>
    <xf numFmtId="188" fontId="61" fillId="0" borderId="0" xfId="0" applyNumberFormat="1" applyFont="1" applyAlignment="1">
      <alignment/>
    </xf>
    <xf numFmtId="0" fontId="60" fillId="47" borderId="0" xfId="0" applyFont="1" applyFill="1" applyAlignment="1">
      <alignment/>
    </xf>
    <xf numFmtId="0" fontId="57" fillId="47" borderId="0" xfId="0" applyFont="1" applyFill="1" applyAlignment="1">
      <alignment/>
    </xf>
    <xf numFmtId="0" fontId="59" fillId="51" borderId="0" xfId="0" applyFont="1" applyFill="1" applyAlignment="1">
      <alignment/>
    </xf>
    <xf numFmtId="0" fontId="61" fillId="51" borderId="0" xfId="0" applyFont="1" applyFill="1" applyAlignment="1">
      <alignment/>
    </xf>
    <xf numFmtId="188" fontId="59" fillId="0" borderId="0" xfId="0" applyNumberFormat="1" applyFont="1" applyAlignment="1">
      <alignment/>
    </xf>
    <xf numFmtId="188" fontId="2" fillId="50" borderId="10" xfId="0" applyNumberFormat="1" applyFont="1" applyFill="1" applyBorder="1" applyAlignment="1">
      <alignment wrapText="1"/>
    </xf>
    <xf numFmtId="188" fontId="9" fillId="51" borderId="10" xfId="0" applyNumberFormat="1" applyFont="1" applyFill="1" applyBorder="1" applyAlignment="1">
      <alignment horizontal="center" vertical="center" wrapText="1"/>
    </xf>
    <xf numFmtId="188" fontId="5" fillId="5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25"/>
          <c:w val="0.37725"/>
          <c:h val="0.485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2022'!$B$93:$B$99</c:f>
              <c:strCache/>
            </c:strRef>
          </c:cat>
          <c:val>
            <c:numRef>
              <c:f>'січень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"/>
          <c:y val="0.92"/>
          <c:w val="0.9337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45"/>
          <c:y val="0.001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2022'!$AM$20:$AM$27</c:f>
              <c:strCache/>
            </c:strRef>
          </c:cat>
          <c:val>
            <c:numRef>
              <c:f>'січень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75"/>
          <c:y val="0.88975"/>
          <c:w val="0.94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75"/>
          <c:y val="0.204"/>
          <c:w val="0.71575"/>
          <c:h val="0.73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2022'!$D$7:$AH$7</c:f>
              <c:numCache/>
            </c:numRef>
          </c:val>
          <c:smooth val="0"/>
        </c:ser>
        <c:ser>
          <c:idx val="0"/>
          <c:order val="1"/>
          <c:tx>
            <c:strRef>
              <c:f>'січень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'січень 2022'!$D$8:$AH$8</c:f>
              <c:numCache/>
            </c:numRef>
          </c:val>
          <c:smooth val="0"/>
        </c:ser>
        <c:marker val="1"/>
        <c:axId val="57797851"/>
        <c:axId val="50418612"/>
      </c:lineChart>
      <c:catAx>
        <c:axId val="577978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18612"/>
        <c:crosses val="autoZero"/>
        <c:auto val="1"/>
        <c:lblOffset val="100"/>
        <c:tickLblSkip val="1"/>
        <c:noMultiLvlLbl val="0"/>
      </c:catAx>
      <c:valAx>
        <c:axId val="50418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97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175"/>
          <c:y val="0.9375"/>
          <c:w val="0.854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1875"/>
          <c:y val="-0.02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75"/>
          <c:w val="0.3732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2022'!$B$9:$B$16</c:f>
              <c:strCache/>
            </c:strRef>
          </c:cat>
          <c:val>
            <c:numRef>
              <c:f>'січень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"/>
          <c:y val="0.20775"/>
          <c:w val="0.2995"/>
          <c:h val="0.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34112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4906625" y="24384000"/>
        <a:ext cx="99155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34302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5173325" y="31003875"/>
        <a:ext cx="97155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tabSelected="1" zoomScale="80" zoomScaleNormal="80" zoomScalePageLayoutView="0" workbookViewId="0" topLeftCell="B3">
      <pane xSplit="2" ySplit="3" topLeftCell="P6" activePane="bottomRight" state="frozen"/>
      <selection pane="topLeft" activeCell="B3" sqref="B3"/>
      <selection pane="topRight" activeCell="D3" sqref="D3"/>
      <selection pane="bottomLeft" activeCell="B6" sqref="B6"/>
      <selection pane="bottomRight" activeCell="AK17" sqref="AK17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4.28125" style="2" customWidth="1"/>
    <col min="5" max="5" width="4.140625" style="2" customWidth="1"/>
    <col min="6" max="6" width="3.7109375" style="2" customWidth="1"/>
    <col min="7" max="7" width="8.421875" style="2" customWidth="1"/>
    <col min="8" max="8" width="10.140625" style="2" customWidth="1"/>
    <col min="9" max="9" width="9.421875" style="2" customWidth="1"/>
    <col min="10" max="10" width="4.57421875" style="2" customWidth="1"/>
    <col min="11" max="11" width="4.7109375" style="2" customWidth="1"/>
    <col min="12" max="12" width="4.57421875" style="2" customWidth="1"/>
    <col min="13" max="13" width="7.8515625" style="43" customWidth="1"/>
    <col min="14" max="14" width="7.140625" style="2" customWidth="1"/>
    <col min="15" max="15" width="6.7109375" style="2" customWidth="1"/>
    <col min="16" max="16" width="8.57421875" style="2" customWidth="1"/>
    <col min="17" max="17" width="9.28125" style="2" customWidth="1"/>
    <col min="18" max="19" width="4.57421875" style="2" customWidth="1"/>
    <col min="20" max="20" width="8.8515625" style="2" customWidth="1"/>
    <col min="21" max="21" width="9.57421875" style="2" customWidth="1"/>
    <col min="22" max="22" width="10.28125" style="2" customWidth="1"/>
    <col min="23" max="23" width="8.7109375" style="2" customWidth="1"/>
    <col min="24" max="24" width="8.57421875" style="2" customWidth="1"/>
    <col min="25" max="25" width="5.00390625" style="2" customWidth="1"/>
    <col min="26" max="26" width="4.8515625" style="2" customWidth="1"/>
    <col min="27" max="27" width="8.140625" style="2" customWidth="1"/>
    <col min="28" max="28" width="7.00390625" style="2" customWidth="1"/>
    <col min="29" max="29" width="6.7109375" style="2" customWidth="1"/>
    <col min="30" max="30" width="7.421875" style="2" customWidth="1"/>
    <col min="31" max="31" width="9.421875" style="2" customWidth="1"/>
    <col min="32" max="32" width="3.421875" style="2" customWidth="1"/>
    <col min="33" max="33" width="3.8515625" style="2" customWidth="1"/>
    <col min="34" max="34" width="10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8846.6</v>
      </c>
      <c r="D7" s="53"/>
      <c r="E7" s="15"/>
      <c r="F7" s="12"/>
      <c r="G7" s="12"/>
      <c r="H7" s="12">
        <v>4423.3</v>
      </c>
      <c r="I7" s="12"/>
      <c r="J7" s="12"/>
      <c r="K7" s="12"/>
      <c r="L7" s="12"/>
      <c r="M7" s="34"/>
      <c r="N7" s="16">
        <v>4423.3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10471</v>
      </c>
      <c r="D8" s="18">
        <f aca="true" t="shared" si="0" ref="D8:AH8">SUM(D9:D16)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937.7999999999998</v>
      </c>
      <c r="I8" s="18">
        <f t="shared" si="0"/>
        <v>1885.8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>SUM(M9:M16)</f>
        <v>838</v>
      </c>
      <c r="N8" s="18">
        <f>SUM(N9:N16)</f>
        <v>1546.0000000000002</v>
      </c>
      <c r="O8" s="18">
        <f>SUM(O9:O16)</f>
        <v>427.3</v>
      </c>
      <c r="P8" s="18">
        <f t="shared" si="0"/>
        <v>699.4</v>
      </c>
      <c r="Q8" s="18">
        <f t="shared" si="0"/>
        <v>2323.2000000000003</v>
      </c>
      <c r="R8" s="18">
        <f t="shared" si="0"/>
        <v>0</v>
      </c>
      <c r="S8" s="18">
        <f t="shared" si="0"/>
        <v>0</v>
      </c>
      <c r="T8" s="18">
        <f t="shared" si="0"/>
        <v>1813.5</v>
      </c>
      <c r="U8" s="18">
        <f>SUM(U9:U16)</f>
        <v>0</v>
      </c>
      <c r="V8" s="18">
        <f>SUM(V9:V16)</f>
        <v>0</v>
      </c>
      <c r="W8" s="18">
        <f>SUM(W9:W16)</f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6407.900000000001</v>
      </c>
      <c r="D9" s="71"/>
      <c r="E9" s="20"/>
      <c r="F9" s="16"/>
      <c r="G9" s="16"/>
      <c r="H9" s="16">
        <v>400.9</v>
      </c>
      <c r="I9" s="16">
        <v>1695.6</v>
      </c>
      <c r="J9" s="16"/>
      <c r="K9" s="16"/>
      <c r="L9" s="16"/>
      <c r="M9" s="16">
        <v>531.1</v>
      </c>
      <c r="N9" s="16">
        <v>186.4</v>
      </c>
      <c r="O9" s="16">
        <v>182.9</v>
      </c>
      <c r="P9" s="16">
        <v>414.4</v>
      </c>
      <c r="Q9" s="16">
        <v>1927.4</v>
      </c>
      <c r="R9" s="16"/>
      <c r="S9" s="16"/>
      <c r="T9" s="16">
        <v>1069.2</v>
      </c>
      <c r="U9" s="16"/>
      <c r="V9" s="16"/>
      <c r="W9" s="16"/>
      <c r="X9" s="16"/>
      <c r="Y9" s="16"/>
      <c r="Z9" s="21"/>
      <c r="AA9" s="21"/>
      <c r="AB9" s="16"/>
      <c r="AC9" s="21"/>
      <c r="AD9" s="16"/>
      <c r="AE9" s="16"/>
      <c r="AF9" s="16"/>
      <c r="AG9" s="16"/>
      <c r="AH9" s="16"/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/>
      <c r="AE10" s="16"/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17.4</v>
      </c>
      <c r="D11" s="72"/>
      <c r="E11" s="20"/>
      <c r="F11" s="16"/>
      <c r="G11" s="16"/>
      <c r="H11" s="16">
        <v>5.3</v>
      </c>
      <c r="I11" s="16"/>
      <c r="J11" s="16"/>
      <c r="K11" s="16"/>
      <c r="L11" s="16"/>
      <c r="M11" s="16">
        <v>1</v>
      </c>
      <c r="N11" s="16"/>
      <c r="O11" s="16">
        <v>0.7</v>
      </c>
      <c r="P11" s="16">
        <v>1</v>
      </c>
      <c r="Q11" s="16">
        <v>3.8</v>
      </c>
      <c r="R11" s="16"/>
      <c r="S11" s="16"/>
      <c r="T11" s="16">
        <v>5.6</v>
      </c>
      <c r="U11" s="16"/>
      <c r="V11" s="16"/>
      <c r="W11" s="16"/>
      <c r="X11" s="16"/>
      <c r="Y11" s="16"/>
      <c r="Z11" s="21"/>
      <c r="AA11" s="21"/>
      <c r="AB11" s="16"/>
      <c r="AC11" s="21"/>
      <c r="AD11" s="16"/>
      <c r="AE11" s="16"/>
      <c r="AF11" s="16"/>
      <c r="AG11" s="16"/>
      <c r="AH11" s="16"/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919.4</v>
      </c>
      <c r="D12" s="72"/>
      <c r="E12" s="20"/>
      <c r="F12" s="16"/>
      <c r="G12" s="16"/>
      <c r="H12" s="16">
        <v>13.4</v>
      </c>
      <c r="I12" s="16">
        <v>2.4</v>
      </c>
      <c r="J12" s="16"/>
      <c r="K12" s="16"/>
      <c r="L12" s="16"/>
      <c r="M12" s="16">
        <v>3.6</v>
      </c>
      <c r="N12" s="16">
        <v>863.7</v>
      </c>
      <c r="O12" s="16">
        <v>9.9</v>
      </c>
      <c r="P12" s="16">
        <v>5.9</v>
      </c>
      <c r="Q12" s="16">
        <v>22.8</v>
      </c>
      <c r="R12" s="16"/>
      <c r="S12" s="16"/>
      <c r="T12" s="16">
        <v>-2.3</v>
      </c>
      <c r="U12" s="16"/>
      <c r="V12" s="16"/>
      <c r="W12" s="16"/>
      <c r="X12" s="16"/>
      <c r="Y12" s="16"/>
      <c r="Z12" s="21"/>
      <c r="AA12" s="21"/>
      <c r="AB12" s="16"/>
      <c r="AC12" s="21"/>
      <c r="AD12" s="16"/>
      <c r="AE12" s="16"/>
      <c r="AF12" s="16"/>
      <c r="AG12" s="16"/>
      <c r="AH12" s="16"/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601.6999999999999</v>
      </c>
      <c r="D13" s="72"/>
      <c r="E13" s="20"/>
      <c r="F13" s="16"/>
      <c r="G13" s="16"/>
      <c r="H13" s="16">
        <v>17.6</v>
      </c>
      <c r="I13" s="16">
        <v>11.5</v>
      </c>
      <c r="J13" s="16"/>
      <c r="K13" s="16"/>
      <c r="L13" s="16"/>
      <c r="M13" s="16">
        <v>15.5</v>
      </c>
      <c r="N13" s="16">
        <v>196.7</v>
      </c>
      <c r="O13" s="16">
        <v>9.2</v>
      </c>
      <c r="P13" s="16">
        <v>46.8</v>
      </c>
      <c r="Q13" s="16">
        <v>62.9</v>
      </c>
      <c r="R13" s="16"/>
      <c r="S13" s="16"/>
      <c r="T13" s="16">
        <v>241.5</v>
      </c>
      <c r="U13" s="16"/>
      <c r="V13" s="16"/>
      <c r="W13" s="16"/>
      <c r="X13" s="16"/>
      <c r="Y13" s="16"/>
      <c r="Z13" s="21"/>
      <c r="AA13" s="21"/>
      <c r="AB13" s="16"/>
      <c r="AC13" s="16"/>
      <c r="AD13" s="16"/>
      <c r="AE13" s="16"/>
      <c r="AF13" s="16"/>
      <c r="AG13" s="16"/>
      <c r="AH13" s="16"/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2252.8</v>
      </c>
      <c r="D14" s="72"/>
      <c r="E14" s="20"/>
      <c r="F14" s="16"/>
      <c r="G14" s="16"/>
      <c r="H14" s="16">
        <v>458.4</v>
      </c>
      <c r="I14" s="16">
        <v>148</v>
      </c>
      <c r="J14" s="16"/>
      <c r="K14" s="16"/>
      <c r="L14" s="16"/>
      <c r="M14" s="16">
        <v>267</v>
      </c>
      <c r="N14" s="16">
        <v>279.7</v>
      </c>
      <c r="O14" s="16">
        <v>175.3</v>
      </c>
      <c r="P14" s="16">
        <v>185.9</v>
      </c>
      <c r="Q14" s="16">
        <v>273.5</v>
      </c>
      <c r="R14" s="16"/>
      <c r="S14" s="16"/>
      <c r="T14" s="16">
        <v>465</v>
      </c>
      <c r="U14" s="16"/>
      <c r="V14" s="16"/>
      <c r="W14" s="16"/>
      <c r="X14" s="16"/>
      <c r="Y14" s="16"/>
      <c r="Z14" s="21"/>
      <c r="AA14" s="21"/>
      <c r="AB14" s="16"/>
      <c r="AC14" s="21"/>
      <c r="AD14" s="16"/>
      <c r="AE14" s="16"/>
      <c r="AF14" s="16"/>
      <c r="AG14" s="16"/>
      <c r="AH14" s="16"/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110.3</v>
      </c>
      <c r="D15" s="72"/>
      <c r="E15" s="20"/>
      <c r="F15" s="16"/>
      <c r="G15" s="16"/>
      <c r="H15" s="16">
        <v>24.3</v>
      </c>
      <c r="I15" s="16">
        <v>11</v>
      </c>
      <c r="J15" s="16"/>
      <c r="K15" s="16"/>
      <c r="L15" s="16"/>
      <c r="M15" s="16">
        <v>10.9</v>
      </c>
      <c r="N15" s="16">
        <v>9.4</v>
      </c>
      <c r="O15" s="16">
        <v>19.5</v>
      </c>
      <c r="P15" s="16">
        <v>10.5</v>
      </c>
      <c r="Q15" s="16">
        <v>11.3</v>
      </c>
      <c r="R15" s="16"/>
      <c r="S15" s="16"/>
      <c r="T15" s="16">
        <v>13.4</v>
      </c>
      <c r="U15" s="16"/>
      <c r="V15" s="16"/>
      <c r="W15" s="16"/>
      <c r="X15" s="16"/>
      <c r="Y15" s="16"/>
      <c r="Z15" s="21"/>
      <c r="AA15" s="21"/>
      <c r="AB15" s="16"/>
      <c r="AC15" s="21"/>
      <c r="AD15" s="16"/>
      <c r="AE15" s="16"/>
      <c r="AF15" s="16"/>
      <c r="AG15" s="16"/>
      <c r="AH15" s="16"/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161.5</v>
      </c>
      <c r="D16" s="71"/>
      <c r="E16" s="20"/>
      <c r="F16" s="16"/>
      <c r="G16" s="16"/>
      <c r="H16" s="16">
        <v>17.9</v>
      </c>
      <c r="I16" s="16">
        <v>17.3</v>
      </c>
      <c r="J16" s="16"/>
      <c r="K16" s="16"/>
      <c r="L16" s="16"/>
      <c r="M16" s="16">
        <v>8.9</v>
      </c>
      <c r="N16" s="16">
        <v>10.1</v>
      </c>
      <c r="O16" s="16">
        <v>29.8</v>
      </c>
      <c r="P16" s="16">
        <v>34.9</v>
      </c>
      <c r="Q16" s="16">
        <v>21.5</v>
      </c>
      <c r="R16" s="16"/>
      <c r="S16" s="16"/>
      <c r="T16" s="16">
        <v>21.1</v>
      </c>
      <c r="U16" s="16"/>
      <c r="V16" s="16"/>
      <c r="W16" s="16"/>
      <c r="X16" s="16"/>
      <c r="Y16" s="16"/>
      <c r="Z16" s="21"/>
      <c r="AA16" s="21"/>
      <c r="AB16" s="16"/>
      <c r="AC16" s="21"/>
      <c r="AD16" s="16"/>
      <c r="AE16" s="16"/>
      <c r="AF16" s="16"/>
      <c r="AG16" s="16"/>
      <c r="AH16" s="16"/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19317.6</v>
      </c>
      <c r="D17" s="25">
        <f>SUM(D6:D8)</f>
        <v>0</v>
      </c>
      <c r="E17" s="25">
        <f aca="true" t="shared" si="2" ref="E17:AH17">SUM(E6:E8)</f>
        <v>0</v>
      </c>
      <c r="F17" s="25">
        <f t="shared" si="2"/>
        <v>0</v>
      </c>
      <c r="G17" s="25">
        <f t="shared" si="2"/>
        <v>0</v>
      </c>
      <c r="H17" s="25">
        <f t="shared" si="2"/>
        <v>5361.1</v>
      </c>
      <c r="I17" s="25">
        <f t="shared" si="2"/>
        <v>1885.8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838</v>
      </c>
      <c r="N17" s="25">
        <f t="shared" si="2"/>
        <v>5969.3</v>
      </c>
      <c r="O17" s="25">
        <f t="shared" si="2"/>
        <v>427.3</v>
      </c>
      <c r="P17" s="25">
        <f t="shared" si="2"/>
        <v>699.4</v>
      </c>
      <c r="Q17" s="25">
        <f t="shared" si="2"/>
        <v>2323.2000000000003</v>
      </c>
      <c r="R17" s="25">
        <f t="shared" si="2"/>
        <v>0</v>
      </c>
      <c r="S17" s="25">
        <f t="shared" si="2"/>
        <v>0</v>
      </c>
      <c r="T17" s="25">
        <f t="shared" si="2"/>
        <v>1813.5</v>
      </c>
      <c r="U17" s="25">
        <f t="shared" si="2"/>
        <v>0</v>
      </c>
      <c r="V17" s="25">
        <f t="shared" si="2"/>
        <v>0</v>
      </c>
      <c r="W17" s="25">
        <f t="shared" si="2"/>
        <v>0</v>
      </c>
      <c r="X17" s="25">
        <f t="shared" si="2"/>
        <v>0</v>
      </c>
      <c r="Y17" s="25">
        <f t="shared" si="2"/>
        <v>0</v>
      </c>
      <c r="Z17" s="25">
        <f t="shared" si="2"/>
        <v>0</v>
      </c>
      <c r="AA17" s="25">
        <f t="shared" si="2"/>
        <v>0</v>
      </c>
      <c r="AB17" s="25">
        <f t="shared" si="2"/>
        <v>0</v>
      </c>
      <c r="AC17" s="25">
        <f t="shared" si="2"/>
        <v>0</v>
      </c>
      <c r="AD17" s="25">
        <f t="shared" si="2"/>
        <v>0</v>
      </c>
      <c r="AE17" s="25">
        <f t="shared" si="2"/>
        <v>0</v>
      </c>
      <c r="AF17" s="25">
        <f t="shared" si="2"/>
        <v>0</v>
      </c>
      <c r="AG17" s="25">
        <f t="shared" si="2"/>
        <v>0</v>
      </c>
      <c r="AH17" s="25">
        <f t="shared" si="2"/>
        <v>0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46476.909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1037.445</v>
      </c>
      <c r="P18" s="27">
        <f t="shared" si="3"/>
        <v>242.486</v>
      </c>
      <c r="Q18" s="27">
        <f t="shared" si="3"/>
        <v>6820.318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1790.8990000000001</v>
      </c>
      <c r="V18" s="27">
        <f t="shared" si="3"/>
        <v>0</v>
      </c>
      <c r="W18" s="27">
        <f t="shared" si="3"/>
        <v>0</v>
      </c>
      <c r="X18" s="27">
        <f t="shared" si="3"/>
        <v>0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0</v>
      </c>
      <c r="AC18" s="27">
        <f t="shared" si="3"/>
        <v>0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9891.194</v>
      </c>
      <c r="AK18" s="58">
        <f aca="true" t="shared" si="4" ref="AK18:AK87">AJ18-C18</f>
        <v>-36585.715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5333.402</v>
      </c>
      <c r="D19" s="29">
        <f t="shared" si="5"/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1037.445</v>
      </c>
      <c r="P19" s="29">
        <f t="shared" si="5"/>
        <v>242.486</v>
      </c>
      <c r="Q19" s="29">
        <f t="shared" si="5"/>
        <v>267.085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0</v>
      </c>
      <c r="W19" s="29">
        <f t="shared" si="5"/>
        <v>0</v>
      </c>
      <c r="X19" s="29">
        <f t="shared" si="5"/>
        <v>0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0</v>
      </c>
      <c r="AC19" s="29">
        <f t="shared" si="5"/>
        <v>0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1547.016</v>
      </c>
      <c r="AK19" s="58">
        <f t="shared" si="4"/>
        <v>-3786.386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4629.2</v>
      </c>
      <c r="D20" s="31"/>
      <c r="E20" s="12"/>
      <c r="F20" s="12"/>
      <c r="G20" s="12"/>
      <c r="H20" s="12"/>
      <c r="I20" s="12"/>
      <c r="J20" s="12"/>
      <c r="K20" s="12"/>
      <c r="L20" s="12"/>
      <c r="M20" s="12"/>
      <c r="N20" s="16"/>
      <c r="O20" s="12">
        <v>1037.445</v>
      </c>
      <c r="P20" s="12">
        <v>242.486</v>
      </c>
      <c r="Q20" s="12">
        <v>267.085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6"/>
      <c r="AE20" s="16"/>
      <c r="AF20" s="16"/>
      <c r="AG20" s="16"/>
      <c r="AH20" s="12"/>
      <c r="AI20" s="12"/>
      <c r="AJ20" s="12">
        <f>SUM(D20:AI20)</f>
        <v>1547.016</v>
      </c>
      <c r="AK20" s="58">
        <f t="shared" si="4"/>
        <v>-3082.1839999999997</v>
      </c>
      <c r="AM20" s="44" t="s">
        <v>18</v>
      </c>
      <c r="AN20" s="45">
        <f>AJ19</f>
        <v>1547.016</v>
      </c>
    </row>
    <row r="21" spans="2:40" ht="15.75">
      <c r="B21" s="30" t="s">
        <v>19</v>
      </c>
      <c r="C21" s="31">
        <v>348.992</v>
      </c>
      <c r="D21" s="31"/>
      <c r="E21" s="12"/>
      <c r="F21" s="12"/>
      <c r="G21" s="12"/>
      <c r="H21" s="12"/>
      <c r="I21" s="12"/>
      <c r="J21" s="12"/>
      <c r="K21" s="12"/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6"/>
      <c r="AE21" s="16"/>
      <c r="AF21" s="16"/>
      <c r="AG21" s="16"/>
      <c r="AH21" s="12"/>
      <c r="AI21" s="12"/>
      <c r="AJ21" s="12">
        <f>SUM(D21:AI21)</f>
        <v>0</v>
      </c>
      <c r="AK21" s="58">
        <f t="shared" si="4"/>
        <v>-348.992</v>
      </c>
      <c r="AM21" s="44" t="s">
        <v>20</v>
      </c>
      <c r="AN21" s="45">
        <f>AJ25</f>
        <v>7236.178</v>
      </c>
    </row>
    <row r="22" spans="2:40" ht="15.75">
      <c r="B22" s="30" t="s">
        <v>21</v>
      </c>
      <c r="C22" s="31">
        <v>355.21</v>
      </c>
      <c r="D22" s="3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>
        <f>SUM(D22:AI22)</f>
        <v>0</v>
      </c>
      <c r="AK22" s="58">
        <f t="shared" si="4"/>
        <v>-355.21</v>
      </c>
      <c r="AM22" s="44" t="s">
        <v>22</v>
      </c>
      <c r="AN22" s="45">
        <f>$AJ$31+$AJ$33</f>
        <v>0</v>
      </c>
    </row>
    <row r="23" spans="2:40" ht="34.5" customHeight="1">
      <c r="B23" s="28" t="s">
        <v>66</v>
      </c>
      <c r="C23" s="50">
        <f>SUM(C24)</f>
        <v>2172.624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0</v>
      </c>
      <c r="W23" s="50">
        <f t="shared" si="6"/>
        <v>0</v>
      </c>
      <c r="X23" s="50">
        <f t="shared" si="6"/>
        <v>0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0</v>
      </c>
      <c r="AK23" s="58">
        <f t="shared" si="4"/>
        <v>-2172.624</v>
      </c>
      <c r="AM23" s="44" t="s">
        <v>23</v>
      </c>
      <c r="AN23" s="45">
        <f>$AJ$34+$AJ$35+$AJ$38+$AJ$43+$AJ$47+$AJ$37+$AJ$36</f>
        <v>450.33700000000005</v>
      </c>
    </row>
    <row r="24" spans="2:40" ht="15" customHeight="1">
      <c r="B24" s="32" t="s">
        <v>30</v>
      </c>
      <c r="C24" s="31">
        <v>2172.624</v>
      </c>
      <c r="D24" s="3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0</v>
      </c>
      <c r="AK24" s="58"/>
      <c r="AM24" s="44" t="s">
        <v>24</v>
      </c>
      <c r="AN24" s="45">
        <f>$AJ$68+$AJ$71+$AJ$81+$AJ$64+$AJ$66</f>
        <v>0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28270.543999999998</v>
      </c>
      <c r="D25" s="29">
        <f t="shared" si="7"/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5653.358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1582.8200000000002</v>
      </c>
      <c r="V25" s="29">
        <f t="shared" si="7"/>
        <v>0</v>
      </c>
      <c r="W25" s="29">
        <f t="shared" si="7"/>
        <v>0</v>
      </c>
      <c r="X25" s="29">
        <f t="shared" si="7"/>
        <v>0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0</v>
      </c>
      <c r="AC25" s="29">
        <f t="shared" si="7"/>
        <v>0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7236.178</v>
      </c>
      <c r="AK25" s="58">
        <f t="shared" si="4"/>
        <v>-21034.365999999998</v>
      </c>
      <c r="AL25" s="56"/>
      <c r="AM25" s="44" t="s">
        <v>26</v>
      </c>
      <c r="AN25" s="45">
        <f>$AJ$54</f>
        <v>407.78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18842.325</v>
      </c>
      <c r="D26" s="31"/>
      <c r="E26" s="12"/>
      <c r="F26" s="12"/>
      <c r="G26" s="12"/>
      <c r="H26" s="12"/>
      <c r="I26" s="12"/>
      <c r="J26" s="12"/>
      <c r="K26" s="12"/>
      <c r="L26" s="12"/>
      <c r="M26" s="12"/>
      <c r="N26" s="16"/>
      <c r="O26" s="12"/>
      <c r="P26" s="12"/>
      <c r="Q26" s="12">
        <f>2942.3+2711.058</f>
        <v>5653.358</v>
      </c>
      <c r="R26" s="12"/>
      <c r="S26" s="12"/>
      <c r="T26" s="12"/>
      <c r="U26" s="12">
        <f>751.844+826.154</f>
        <v>1577.998</v>
      </c>
      <c r="V26" s="12"/>
      <c r="W26" s="12"/>
      <c r="X26" s="12"/>
      <c r="Y26" s="12"/>
      <c r="Z26" s="12"/>
      <c r="AA26" s="12"/>
      <c r="AB26" s="12"/>
      <c r="AC26" s="12"/>
      <c r="AD26" s="16"/>
      <c r="AE26" s="16"/>
      <c r="AF26" s="16"/>
      <c r="AG26" s="16"/>
      <c r="AH26" s="12"/>
      <c r="AI26" s="12"/>
      <c r="AJ26" s="12">
        <f>SUM(D26:AI26)</f>
        <v>7231.356</v>
      </c>
      <c r="AK26" s="58">
        <f t="shared" si="4"/>
        <v>-11610.969000000001</v>
      </c>
      <c r="AM26" s="44" t="s">
        <v>28</v>
      </c>
      <c r="AN26" s="45">
        <f>$AJ$58</f>
        <v>173.597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76.286</v>
      </c>
    </row>
    <row r="28" spans="2:37" ht="15.75">
      <c r="B28" s="30" t="s">
        <v>27</v>
      </c>
      <c r="C28" s="31">
        <v>1043.125</v>
      </c>
      <c r="D28" s="31"/>
      <c r="E28" s="12"/>
      <c r="F28" s="12"/>
      <c r="G28" s="12"/>
      <c r="H28" s="12"/>
      <c r="I28" s="12"/>
      <c r="J28" s="12"/>
      <c r="K28" s="12"/>
      <c r="L28" s="12"/>
      <c r="M28" s="12"/>
      <c r="N28" s="16"/>
      <c r="O28" s="12"/>
      <c r="P28" s="12"/>
      <c r="Q28" s="12"/>
      <c r="R28" s="12"/>
      <c r="S28" s="12"/>
      <c r="T28" s="12"/>
      <c r="U28" s="12">
        <v>1.816</v>
      </c>
      <c r="V28" s="12"/>
      <c r="W28" s="12"/>
      <c r="X28" s="12"/>
      <c r="Y28" s="12"/>
      <c r="Z28" s="12"/>
      <c r="AA28" s="12"/>
      <c r="AB28" s="12"/>
      <c r="AC28" s="12"/>
      <c r="AD28" s="16"/>
      <c r="AE28" s="16"/>
      <c r="AF28" s="16"/>
      <c r="AG28" s="16"/>
      <c r="AH28" s="12"/>
      <c r="AI28" s="12"/>
      <c r="AJ28" s="12">
        <f>SUM(D28:AI28)</f>
        <v>1.816</v>
      </c>
      <c r="AK28" s="58">
        <f t="shared" si="4"/>
        <v>-1041.309</v>
      </c>
    </row>
    <row r="29" spans="2:37" ht="15.75">
      <c r="B29" s="30" t="s">
        <v>19</v>
      </c>
      <c r="C29" s="31">
        <v>7902.724</v>
      </c>
      <c r="D29" s="31"/>
      <c r="E29" s="12"/>
      <c r="F29" s="12"/>
      <c r="G29" s="12"/>
      <c r="H29" s="12"/>
      <c r="I29" s="12"/>
      <c r="J29" s="12"/>
      <c r="K29" s="12"/>
      <c r="L29" s="12"/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6"/>
      <c r="AE29" s="16"/>
      <c r="AF29" s="16"/>
      <c r="AG29" s="16"/>
      <c r="AH29" s="12"/>
      <c r="AI29" s="12"/>
      <c r="AJ29" s="12">
        <f>SUM(D29:AI29)</f>
        <v>0</v>
      </c>
      <c r="AK29" s="58">
        <f t="shared" si="4"/>
        <v>-7902.724</v>
      </c>
    </row>
    <row r="30" spans="2:40" ht="15.75">
      <c r="B30" s="30" t="s">
        <v>21</v>
      </c>
      <c r="C30" s="31">
        <v>482.37</v>
      </c>
      <c r="D30" s="3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v>3.006</v>
      </c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>
        <f>SUM(D30:AI30)</f>
        <v>3.006</v>
      </c>
      <c r="AK30" s="58">
        <f t="shared" si="4"/>
        <v>-479.36400000000003</v>
      </c>
      <c r="AN30" s="64"/>
    </row>
    <row r="31" spans="2:40" ht="29.25">
      <c r="B31" s="28" t="s">
        <v>67</v>
      </c>
      <c r="C31" s="29">
        <f>C32</f>
        <v>2176.78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0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0</v>
      </c>
      <c r="AK31" s="58">
        <f t="shared" si="4"/>
        <v>-2176.78</v>
      </c>
      <c r="AN31" s="64"/>
    </row>
    <row r="32" spans="2:40" ht="15.75">
      <c r="B32" s="32" t="s">
        <v>30</v>
      </c>
      <c r="C32" s="22">
        <v>2176.78</v>
      </c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2"/>
      <c r="AI32" s="22"/>
      <c r="AJ32" s="12">
        <f>SUM(D32:AI32)</f>
        <v>0</v>
      </c>
      <c r="AK32" s="58">
        <f t="shared" si="4"/>
        <v>-2176.78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344.07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>
        <f>SUM(D34:AI34)</f>
        <v>0</v>
      </c>
      <c r="AK34" s="58">
        <f t="shared" si="4"/>
        <v>-344.07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16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-16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80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-80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25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-25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1324.8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276.605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34.528</v>
      </c>
      <c r="V38" s="29">
        <f t="shared" si="9"/>
        <v>0</v>
      </c>
      <c r="W38" s="29">
        <f t="shared" si="9"/>
        <v>0</v>
      </c>
      <c r="X38" s="29">
        <f t="shared" si="9"/>
        <v>0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0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311.13300000000004</v>
      </c>
      <c r="AK38" s="58">
        <f t="shared" si="4"/>
        <v>-1013.6669999999999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1210.2</v>
      </c>
      <c r="D39" s="31"/>
      <c r="E39" s="12"/>
      <c r="F39" s="12"/>
      <c r="G39" s="12"/>
      <c r="H39" s="12"/>
      <c r="I39" s="12"/>
      <c r="J39" s="12"/>
      <c r="K39" s="12"/>
      <c r="L39" s="12"/>
      <c r="M39" s="12"/>
      <c r="N39" s="16"/>
      <c r="O39" s="12"/>
      <c r="P39" s="12"/>
      <c r="Q39" s="12">
        <v>276.605</v>
      </c>
      <c r="R39" s="12"/>
      <c r="S39" s="12"/>
      <c r="T39" s="12"/>
      <c r="U39" s="12">
        <v>34.528</v>
      </c>
      <c r="V39" s="34"/>
      <c r="W39" s="12"/>
      <c r="X39" s="12"/>
      <c r="Y39" s="12"/>
      <c r="Z39" s="34"/>
      <c r="AA39" s="12"/>
      <c r="AB39" s="12"/>
      <c r="AC39" s="12"/>
      <c r="AD39" s="16"/>
      <c r="AE39" s="16"/>
      <c r="AF39" s="16"/>
      <c r="AG39" s="16"/>
      <c r="AH39" s="12"/>
      <c r="AI39" s="12"/>
      <c r="AJ39" s="12">
        <f>SUM(D39:AI39)</f>
        <v>311.13300000000004</v>
      </c>
      <c r="AK39" s="58">
        <f t="shared" si="4"/>
        <v>-899.067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100.5</v>
      </c>
      <c r="D41" s="3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/>
      <c r="AD41" s="16"/>
      <c r="AE41" s="16"/>
      <c r="AF41" s="16"/>
      <c r="AG41" s="16"/>
      <c r="AH41" s="12"/>
      <c r="AI41" s="12"/>
      <c r="AJ41" s="12">
        <f>SUM(D41:AI41)</f>
        <v>0</v>
      </c>
      <c r="AK41" s="58">
        <f t="shared" si="4"/>
        <v>-100.5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14.1</v>
      </c>
      <c r="D42" s="3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>
        <f>SUM(D42:AI42)</f>
        <v>0</v>
      </c>
      <c r="AK42" s="58">
        <f t="shared" si="4"/>
        <v>-14.1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235.46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0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65.641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0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0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65.641</v>
      </c>
      <c r="AK43" s="58">
        <f t="shared" si="4"/>
        <v>-169.81900000000002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196</v>
      </c>
      <c r="D44" s="31"/>
      <c r="E44" s="12"/>
      <c r="F44" s="12"/>
      <c r="G44" s="12"/>
      <c r="H44" s="12"/>
      <c r="I44" s="12"/>
      <c r="J44" s="12"/>
      <c r="K44" s="12"/>
      <c r="L44" s="12"/>
      <c r="M44" s="12"/>
      <c r="N44" s="16"/>
      <c r="O44" s="12"/>
      <c r="P44" s="12"/>
      <c r="Q44" s="12">
        <v>65.641</v>
      </c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/>
      <c r="AC44" s="12"/>
      <c r="AD44" s="16"/>
      <c r="AE44" s="16"/>
      <c r="AF44" s="16"/>
      <c r="AG44" s="16"/>
      <c r="AH44" s="12"/>
      <c r="AI44" s="12"/>
      <c r="AJ44" s="12">
        <f>SUM(D44:AI44)</f>
        <v>65.641</v>
      </c>
      <c r="AK44" s="58">
        <f t="shared" si="4"/>
        <v>-130.35899999999998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34.46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</v>
      </c>
      <c r="AK45" s="58">
        <f t="shared" si="4"/>
        <v>-34.46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5</v>
      </c>
      <c r="D46" s="3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>
        <f>SUM(D46:AI46)</f>
        <v>0</v>
      </c>
      <c r="AK46" s="58">
        <f t="shared" si="4"/>
        <v>-5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177.65</v>
      </c>
      <c r="D47" s="29">
        <f aca="true" t="shared" si="11" ref="D47:AH47">SUM(D48:D50)</f>
        <v>0</v>
      </c>
      <c r="E47" s="29">
        <f t="shared" si="11"/>
        <v>0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73.563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0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73.563</v>
      </c>
      <c r="AK47" s="58">
        <f t="shared" si="4"/>
        <v>-104.087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165.65</v>
      </c>
      <c r="D48" s="31"/>
      <c r="E48" s="12"/>
      <c r="F48" s="12"/>
      <c r="G48" s="12"/>
      <c r="H48" s="12"/>
      <c r="I48" s="12"/>
      <c r="J48" s="12"/>
      <c r="K48" s="12"/>
      <c r="L48" s="12"/>
      <c r="M48" s="12"/>
      <c r="N48" s="16"/>
      <c r="O48" s="12"/>
      <c r="P48" s="12"/>
      <c r="Q48" s="12">
        <v>73.563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6"/>
      <c r="AE48" s="16"/>
      <c r="AF48" s="16"/>
      <c r="AG48" s="16"/>
      <c r="AH48" s="16"/>
      <c r="AI48" s="16"/>
      <c r="AJ48" s="12">
        <f>SUM(D48:AI48)</f>
        <v>73.563</v>
      </c>
      <c r="AK48" s="58">
        <f t="shared" si="4"/>
        <v>-92.087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10</v>
      </c>
      <c r="D49" s="31"/>
      <c r="E49" s="12"/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0</v>
      </c>
      <c r="AK49" s="58">
        <f t="shared" si="4"/>
        <v>-10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2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-2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2234</v>
      </c>
      <c r="D54" s="29">
        <f t="shared" si="13"/>
        <v>0</v>
      </c>
      <c r="E54" s="29">
        <f t="shared" si="13"/>
        <v>0</v>
      </c>
      <c r="F54" s="29">
        <f t="shared" si="13"/>
        <v>0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0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407.78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</v>
      </c>
      <c r="W54" s="29">
        <f t="shared" si="13"/>
        <v>0</v>
      </c>
      <c r="X54" s="29">
        <f t="shared" si="13"/>
        <v>0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0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407.78</v>
      </c>
      <c r="AK54" s="58">
        <f t="shared" si="4"/>
        <v>-1826.22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1437.5</v>
      </c>
      <c r="D55" s="31"/>
      <c r="E55" s="12"/>
      <c r="F55" s="12"/>
      <c r="G55" s="12"/>
      <c r="H55" s="12"/>
      <c r="I55" s="12"/>
      <c r="J55" s="12"/>
      <c r="K55" s="12"/>
      <c r="L55" s="12"/>
      <c r="M55" s="12"/>
      <c r="N55" s="16"/>
      <c r="O55" s="12"/>
      <c r="P55" s="12"/>
      <c r="Q55" s="12">
        <v>407.78</v>
      </c>
      <c r="R55" s="12"/>
      <c r="S55" s="12"/>
      <c r="T55" s="12"/>
      <c r="U55" s="12"/>
      <c r="V55" s="34"/>
      <c r="W55" s="12"/>
      <c r="X55" s="12"/>
      <c r="Y55" s="12"/>
      <c r="Z55" s="34"/>
      <c r="AA55" s="12"/>
      <c r="AB55" s="12"/>
      <c r="AC55" s="12"/>
      <c r="AD55" s="16"/>
      <c r="AE55" s="16"/>
      <c r="AF55" s="16"/>
      <c r="AG55" s="16"/>
      <c r="AH55" s="12"/>
      <c r="AI55" s="12"/>
      <c r="AJ55" s="12">
        <f>SUM(D55:AI55)</f>
        <v>407.78</v>
      </c>
      <c r="AK55" s="58">
        <f t="shared" si="4"/>
        <v>-1029.72</v>
      </c>
    </row>
    <row r="56" spans="2:37" ht="15.75">
      <c r="B56" s="30" t="s">
        <v>19</v>
      </c>
      <c r="C56" s="31">
        <v>781.4</v>
      </c>
      <c r="D56" s="31"/>
      <c r="E56" s="12"/>
      <c r="F56" s="12"/>
      <c r="G56" s="12"/>
      <c r="H56" s="12"/>
      <c r="I56" s="12"/>
      <c r="J56" s="12"/>
      <c r="K56" s="12"/>
      <c r="L56" s="12"/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/>
      <c r="AD56" s="16"/>
      <c r="AE56" s="16"/>
      <c r="AF56" s="16"/>
      <c r="AG56" s="16"/>
      <c r="AH56" s="12"/>
      <c r="AI56" s="12"/>
      <c r="AJ56" s="12">
        <f>SUM(D56:AI56)</f>
        <v>0</v>
      </c>
      <c r="AK56" s="58">
        <f t="shared" si="4"/>
        <v>-781.4</v>
      </c>
    </row>
    <row r="57" spans="2:38" ht="15.75">
      <c r="B57" s="30" t="s">
        <v>21</v>
      </c>
      <c r="C57" s="31">
        <v>15.1</v>
      </c>
      <c r="D57" s="3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>
        <f>SUM(D57:AI57)</f>
        <v>0</v>
      </c>
      <c r="AK57" s="58">
        <f t="shared" si="4"/>
        <v>-15.1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744.2000000000002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0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0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173.55100000000002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0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173.597</v>
      </c>
      <c r="AK58" s="58">
        <f t="shared" si="4"/>
        <v>-570.6030000000002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550.2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>
        <v>161.53</v>
      </c>
      <c r="V59" s="34"/>
      <c r="W59" s="12"/>
      <c r="X59" s="12"/>
      <c r="Y59" s="12"/>
      <c r="Z59" s="34"/>
      <c r="AA59" s="12"/>
      <c r="AB59" s="12"/>
      <c r="AC59" s="12"/>
      <c r="AD59" s="16"/>
      <c r="AE59" s="16"/>
      <c r="AF59" s="16"/>
      <c r="AG59" s="16"/>
      <c r="AH59" s="12"/>
      <c r="AI59" s="12"/>
      <c r="AJ59" s="12">
        <f>SUM(D59:AI59)</f>
        <v>161.53</v>
      </c>
      <c r="AK59" s="58">
        <f t="shared" si="4"/>
        <v>-388.6700000000001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116.2</v>
      </c>
      <c r="D61" s="31"/>
      <c r="E61" s="12"/>
      <c r="F61" s="12"/>
      <c r="G61" s="12"/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/>
      <c r="AC61" s="12"/>
      <c r="AD61" s="16"/>
      <c r="AE61" s="16"/>
      <c r="AF61" s="16"/>
      <c r="AG61" s="16"/>
      <c r="AH61" s="12"/>
      <c r="AI61" s="12"/>
      <c r="AJ61" s="12">
        <f>SUM(D61:AI61)</f>
        <v>0</v>
      </c>
      <c r="AK61" s="58">
        <f t="shared" si="4"/>
        <v>-116.2</v>
      </c>
    </row>
    <row r="62" spans="2:37" ht="15.75">
      <c r="B62" s="30" t="s">
        <v>30</v>
      </c>
      <c r="C62" s="31">
        <v>32.1</v>
      </c>
      <c r="D62" s="31"/>
      <c r="E62" s="12"/>
      <c r="F62" s="12"/>
      <c r="G62" s="12"/>
      <c r="H62" s="12"/>
      <c r="I62" s="12"/>
      <c r="J62" s="12"/>
      <c r="K62" s="12"/>
      <c r="L62" s="12"/>
      <c r="M62" s="12"/>
      <c r="N62" s="16"/>
      <c r="O62" s="12"/>
      <c r="P62" s="12"/>
      <c r="Q62" s="12"/>
      <c r="R62" s="12"/>
      <c r="S62" s="12"/>
      <c r="T62" s="12"/>
      <c r="U62" s="12">
        <v>11.669</v>
      </c>
      <c r="V62" s="12"/>
      <c r="W62" s="12"/>
      <c r="X62" s="12"/>
      <c r="Y62" s="12"/>
      <c r="Z62" s="12"/>
      <c r="AA62" s="12"/>
      <c r="AB62" s="12"/>
      <c r="AC62" s="12"/>
      <c r="AD62" s="16"/>
      <c r="AE62" s="16"/>
      <c r="AF62" s="16"/>
      <c r="AG62" s="12"/>
      <c r="AH62" s="16"/>
      <c r="AI62" s="16"/>
      <c r="AJ62" s="12">
        <f>SUM(D62:AI62)</f>
        <v>11.669</v>
      </c>
      <c r="AK62" s="58">
        <f t="shared" si="4"/>
        <v>-20.431</v>
      </c>
    </row>
    <row r="63" spans="2:37" ht="15.75">
      <c r="B63" s="30" t="s">
        <v>21</v>
      </c>
      <c r="C63" s="31">
        <v>45.7</v>
      </c>
      <c r="D63" s="3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>
        <v>0.352</v>
      </c>
      <c r="V63" s="12"/>
      <c r="W63" s="12"/>
      <c r="X63" s="12"/>
      <c r="Y63" s="12"/>
      <c r="Z63" s="12"/>
      <c r="AA63" s="12"/>
      <c r="AB63" s="12"/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0.39799999999999996</v>
      </c>
      <c r="AK63" s="58">
        <f t="shared" si="4"/>
        <v>-45.302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2504.5</v>
      </c>
      <c r="D68" s="29">
        <f aca="true" t="shared" si="17" ref="D68:AJ68">D69+D70</f>
        <v>0</v>
      </c>
      <c r="E68" s="29">
        <f t="shared" si="17"/>
        <v>0</v>
      </c>
      <c r="F68" s="29">
        <f t="shared" si="17"/>
        <v>0</v>
      </c>
      <c r="G68" s="29">
        <f t="shared" si="17"/>
        <v>0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0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0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0</v>
      </c>
      <c r="AK68" s="58">
        <f t="shared" si="4"/>
        <v>-2504.5</v>
      </c>
    </row>
    <row r="69" spans="2:37" ht="15.75">
      <c r="B69" s="36" t="s">
        <v>45</v>
      </c>
      <c r="C69" s="22">
        <v>77.25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0</v>
      </c>
      <c r="AK69" s="58">
        <f t="shared" si="4"/>
        <v>-77.25</v>
      </c>
    </row>
    <row r="70" spans="2:37" ht="15.75">
      <c r="B70" s="36" t="s">
        <v>30</v>
      </c>
      <c r="C70" s="22">
        <v>2427.25</v>
      </c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0</v>
      </c>
      <c r="AK70" s="58">
        <f t="shared" si="4"/>
        <v>-2427.25</v>
      </c>
    </row>
    <row r="71" spans="2:37" ht="15.75">
      <c r="B71" s="28" t="s">
        <v>46</v>
      </c>
      <c r="C71" s="29">
        <f>C72+C73+C74</f>
        <v>145.5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0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0</v>
      </c>
      <c r="AK71" s="58">
        <f t="shared" si="4"/>
        <v>-145.5</v>
      </c>
    </row>
    <row r="72" spans="2:37" ht="15.75">
      <c r="B72" s="30" t="s">
        <v>19</v>
      </c>
      <c r="C72" s="22">
        <v>145.5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>
        <f>SUM(D72:AI72)</f>
        <v>0</v>
      </c>
      <c r="AK72" s="58">
        <f t="shared" si="4"/>
        <v>-145.5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77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0</v>
      </c>
      <c r="AK82" s="58">
        <f t="shared" si="4"/>
        <v>-77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236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>
        <v>76.286</v>
      </c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>
        <f t="shared" si="20"/>
        <v>76.286</v>
      </c>
      <c r="AK84" s="58">
        <f t="shared" si="4"/>
        <v>-159.714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229.379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-229.379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0</v>
      </c>
      <c r="AK88" s="58">
        <f aca="true" t="shared" si="21" ref="AK88:AK100">AJ88-C88</f>
        <v>-50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0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0</v>
      </c>
      <c r="AK92" s="58">
        <f t="shared" si="21"/>
        <v>0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46476.909</v>
      </c>
      <c r="D93" s="39">
        <f aca="true" t="shared" si="22" ref="D93:AH93">SUM(D94:D100)</f>
        <v>0</v>
      </c>
      <c r="E93" s="39">
        <f t="shared" si="22"/>
        <v>0</v>
      </c>
      <c r="F93" s="39">
        <f t="shared" si="22"/>
        <v>0</v>
      </c>
      <c r="G93" s="39">
        <f t="shared" si="22"/>
        <v>0</v>
      </c>
      <c r="H93" s="39">
        <f t="shared" si="22"/>
        <v>0</v>
      </c>
      <c r="I93" s="39">
        <f t="shared" si="22"/>
        <v>0</v>
      </c>
      <c r="J93" s="39">
        <f t="shared" si="22"/>
        <v>0</v>
      </c>
      <c r="K93" s="39">
        <f t="shared" si="22"/>
        <v>0</v>
      </c>
      <c r="L93" s="39">
        <f t="shared" si="22"/>
        <v>0</v>
      </c>
      <c r="M93" s="39">
        <f t="shared" si="22"/>
        <v>0</v>
      </c>
      <c r="N93" s="39">
        <f t="shared" si="22"/>
        <v>0</v>
      </c>
      <c r="O93" s="39">
        <f t="shared" si="22"/>
        <v>1037.445</v>
      </c>
      <c r="P93" s="39">
        <f t="shared" si="22"/>
        <v>242.486</v>
      </c>
      <c r="Q93" s="39">
        <f t="shared" si="22"/>
        <v>6820.318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1790.8990000000001</v>
      </c>
      <c r="V93" s="39">
        <f t="shared" si="22"/>
        <v>0</v>
      </c>
      <c r="W93" s="39">
        <f t="shared" si="22"/>
        <v>0</v>
      </c>
      <c r="X93" s="39">
        <f t="shared" si="22"/>
        <v>0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0</v>
      </c>
      <c r="AC93" s="39">
        <f t="shared" si="22"/>
        <v>0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9891.194000000001</v>
      </c>
      <c r="AK93" s="58">
        <f t="shared" si="21"/>
        <v>-36585.715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27031.075</v>
      </c>
      <c r="D94" s="31">
        <f t="shared" si="23"/>
        <v>0</v>
      </c>
      <c r="E94" s="31">
        <f t="shared" si="23"/>
        <v>0</v>
      </c>
      <c r="F94" s="31">
        <f t="shared" si="23"/>
        <v>0</v>
      </c>
      <c r="G94" s="31">
        <f t="shared" si="23"/>
        <v>0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0</v>
      </c>
      <c r="L94" s="31">
        <f t="shared" si="23"/>
        <v>0</v>
      </c>
      <c r="M94" s="31">
        <f t="shared" si="23"/>
        <v>0</v>
      </c>
      <c r="N94" s="31">
        <f t="shared" si="23"/>
        <v>0</v>
      </c>
      <c r="O94" s="31">
        <f t="shared" si="23"/>
        <v>1037.445</v>
      </c>
      <c r="P94" s="31">
        <f t="shared" si="23"/>
        <v>242.486</v>
      </c>
      <c r="Q94" s="31">
        <f t="shared" si="23"/>
        <v>6744.032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1774.056</v>
      </c>
      <c r="V94" s="31">
        <f>V20+V39+V44+V48+V52+V55+V59+V26</f>
        <v>0</v>
      </c>
      <c r="W94" s="31">
        <f t="shared" si="23"/>
        <v>0</v>
      </c>
      <c r="X94" s="31">
        <f t="shared" si="23"/>
        <v>0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0</v>
      </c>
      <c r="AC94" s="31">
        <f t="shared" si="23"/>
        <v>0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9798.019</v>
      </c>
      <c r="AK94" s="58">
        <f t="shared" si="21"/>
        <v>-17233.056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1043.125</v>
      </c>
      <c r="D96" s="31">
        <f t="shared" si="25"/>
        <v>0</v>
      </c>
      <c r="E96" s="31">
        <f t="shared" si="25"/>
        <v>0</v>
      </c>
      <c r="F96" s="31">
        <f t="shared" si="25"/>
        <v>0</v>
      </c>
      <c r="G96" s="31">
        <f t="shared" si="25"/>
        <v>0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1.816</v>
      </c>
      <c r="V96" s="31">
        <f t="shared" si="25"/>
        <v>0</v>
      </c>
      <c r="W96" s="31">
        <f t="shared" si="25"/>
        <v>0</v>
      </c>
      <c r="X96" s="31">
        <f t="shared" si="25"/>
        <v>0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0</v>
      </c>
      <c r="AC96" s="31">
        <f t="shared" si="25"/>
        <v>0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1.816</v>
      </c>
      <c r="AK96" s="58">
        <f t="shared" si="21"/>
        <v>-1041.309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9439.776</v>
      </c>
      <c r="D97" s="31">
        <f t="shared" si="26"/>
        <v>0</v>
      </c>
      <c r="E97" s="31">
        <f t="shared" si="26"/>
        <v>0</v>
      </c>
      <c r="F97" s="31">
        <f t="shared" si="26"/>
        <v>0</v>
      </c>
      <c r="G97" s="31">
        <f t="shared" si="26"/>
        <v>0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0</v>
      </c>
      <c r="L97" s="31">
        <f>L21+L29+L41+L45+L49+L56+L61+L72</f>
        <v>0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</v>
      </c>
      <c r="W97" s="31">
        <f t="shared" si="26"/>
        <v>0</v>
      </c>
      <c r="X97" s="31">
        <f t="shared" si="26"/>
        <v>0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0</v>
      </c>
      <c r="AC97" s="31">
        <f t="shared" si="26"/>
        <v>0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0</v>
      </c>
      <c r="AK97" s="58">
        <f t="shared" si="21"/>
        <v>-9439.776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7094.754</v>
      </c>
      <c r="D99" s="31">
        <f aca="true" t="shared" si="28" ref="D99:AH99">D32+D53+D62+D70+D33+D73+D87+D88+D90+D65+D84+D67+D89+D24</f>
        <v>0</v>
      </c>
      <c r="E99" s="31">
        <f t="shared" si="28"/>
        <v>0</v>
      </c>
      <c r="F99" s="31">
        <f t="shared" si="28"/>
        <v>0</v>
      </c>
      <c r="G99" s="31">
        <f t="shared" si="28"/>
        <v>0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0</v>
      </c>
      <c r="L99" s="31">
        <f t="shared" si="28"/>
        <v>0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76.286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11.669</v>
      </c>
      <c r="V99" s="31">
        <f t="shared" si="28"/>
        <v>0</v>
      </c>
      <c r="W99" s="31">
        <f t="shared" si="28"/>
        <v>0</v>
      </c>
      <c r="X99" s="31">
        <f t="shared" si="28"/>
        <v>0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0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87.955</v>
      </c>
      <c r="AK99" s="58">
        <f t="shared" si="21"/>
        <v>-7006.799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1868.1789999999996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0</v>
      </c>
      <c r="F100" s="31">
        <f t="shared" si="29"/>
        <v>0</v>
      </c>
      <c r="G100" s="31">
        <f t="shared" si="29"/>
        <v>0</v>
      </c>
      <c r="H100" s="31">
        <f t="shared" si="29"/>
        <v>0</v>
      </c>
      <c r="I100" s="31">
        <f t="shared" si="29"/>
        <v>0</v>
      </c>
      <c r="J100" s="31">
        <f t="shared" si="29"/>
        <v>0</v>
      </c>
      <c r="K100" s="31">
        <f t="shared" si="29"/>
        <v>0</v>
      </c>
      <c r="L100" s="31">
        <f t="shared" si="29"/>
        <v>0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3.3579999999999997</v>
      </c>
      <c r="V100" s="31">
        <f t="shared" si="30"/>
        <v>0</v>
      </c>
      <c r="W100" s="31">
        <f t="shared" si="30"/>
        <v>0</v>
      </c>
      <c r="X100" s="31">
        <f t="shared" si="30"/>
        <v>0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0</v>
      </c>
      <c r="AC100" s="31">
        <f t="shared" si="30"/>
        <v>0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3.404</v>
      </c>
      <c r="AK100" s="58">
        <f t="shared" si="21"/>
        <v>-1864.7749999999996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RePack by Diakov</cp:lastModifiedBy>
  <cp:lastPrinted>2021-04-07T11:19:51Z</cp:lastPrinted>
  <dcterms:created xsi:type="dcterms:W3CDTF">2019-11-27T07:51:11Z</dcterms:created>
  <dcterms:modified xsi:type="dcterms:W3CDTF">2022-01-18T14:49:32Z</dcterms:modified>
  <cp:category/>
  <cp:version/>
  <cp:contentType/>
  <cp:contentStatus/>
</cp:coreProperties>
</file>