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7032" tabRatio="1000" activeTab="0"/>
  </bookViews>
  <sheets>
    <sheet name="січень 2020" sheetId="1" r:id="rId1"/>
  </sheets>
  <definedNames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<sst xmlns="http://schemas.openxmlformats.org/spreadsheetml/2006/main" count="105" uniqueCount="69">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</sst>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9.2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16" borderId="0" applyNumberFormat="0" applyBorder="0" applyAlignment="0" applyProtection="0"/>
    <xf numFmtId="0" fontId="44" fillId="26" borderId="0" applyNumberFormat="0" applyBorder="0" applyAlignment="0" applyProtection="0"/>
    <xf numFmtId="0" fontId="16" fillId="18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1" applyNumberFormat="0" applyAlignment="0" applyProtection="0"/>
    <xf numFmtId="0" fontId="46" fillId="41" borderId="2" applyNumberFormat="0" applyAlignment="0" applyProtection="0"/>
    <xf numFmtId="0" fontId="47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42" borderId="7" applyNumberFormat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59" fillId="46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64" fontId="12" fillId="48" borderId="10" xfId="0" applyNumberFormat="1" applyFont="1" applyFill="1" applyBorder="1" applyAlignment="1">
      <alignment horizontal="center" vertical="center" wrapText="1"/>
    </xf>
    <xf numFmtId="164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64" fontId="12" fillId="47" borderId="10" xfId="0" applyNumberFormat="1" applyFont="1" applyFill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 wrapText="1"/>
    </xf>
    <xf numFmtId="164" fontId="15" fillId="47" borderId="10" xfId="0" applyNumberFormat="1" applyFont="1" applyFill="1" applyBorder="1" applyAlignment="1">
      <alignment horizontal="center" vertical="center"/>
    </xf>
    <xf numFmtId="164" fontId="8" fillId="47" borderId="0" xfId="0" applyNumberFormat="1" applyFont="1" applyFill="1" applyBorder="1" applyAlignment="1">
      <alignment horizontal="center" vertical="center"/>
    </xf>
    <xf numFmtId="164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64" fontId="2" fillId="47" borderId="10" xfId="0" applyNumberFormat="1" applyFont="1" applyFill="1" applyBorder="1" applyAlignment="1">
      <alignment horizontal="center" vertical="center"/>
    </xf>
    <xf numFmtId="164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64" fontId="2" fillId="49" borderId="1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64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64" fontId="2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64" fontId="10" fillId="0" borderId="0" xfId="0" applyNumberFormat="1" applyFont="1" applyAlignment="1">
      <alignment/>
    </xf>
    <xf numFmtId="164" fontId="8" fillId="5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64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64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0" fillId="0" borderId="0" xfId="0" applyFont="1" applyAlignment="1">
      <alignment/>
    </xf>
    <xf numFmtId="16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164" fontId="61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"/>
          <c:y val="0.20675"/>
          <c:w val="0.37875"/>
          <c:h val="0.4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5"/>
          <c:y val="0.82375"/>
          <c:w val="0.909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"/>
          <c:w val="0.36725"/>
          <c:h val="0.41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"/>
          <c:y val="0.79375"/>
          <c:w val="0.957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6225"/>
          <c:w val="0.7655"/>
          <c:h val="0.769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43343890"/>
        <c:axId val="5455069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43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5"/>
          <c:y val="0.93375"/>
          <c:w val="0.812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775"/>
          <c:y val="0.26075"/>
          <c:w val="0.37375"/>
          <c:h val="0.34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105"/>
          <c:w val="0.31275"/>
          <c:h val="0.8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85725</xdr:rowOff>
    </xdr:from>
    <xdr:to>
      <xdr:col>17</xdr:col>
      <xdr:colOff>76200</xdr:colOff>
      <xdr:row>126</xdr:row>
      <xdr:rowOff>47625</xdr:rowOff>
    </xdr:to>
    <xdr:graphicFrame>
      <xdr:nvGraphicFramePr>
        <xdr:cNvPr id="1" name="Диаграмма 1"/>
        <xdr:cNvGraphicFramePr/>
      </xdr:nvGraphicFramePr>
      <xdr:xfrm>
        <a:off x="352425" y="16125825"/>
        <a:ext cx="1114425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76200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6116300"/>
        <a:ext cx="92202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47625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27742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2774275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tabSelected="1" view="pageBreakPreview" zoomScale="75" zoomScaleNormal="40" zoomScaleSheetLayoutView="75" zoomScalePageLayoutView="0" workbookViewId="0" topLeftCell="B1">
      <pane xSplit="4236" ySplit="2256" topLeftCell="I9" activePane="bottomRight" state="split"/>
      <selection pane="topLeft" activeCell="AB83" sqref="AB83"/>
      <selection pane="topRight" activeCell="G5" sqref="G5"/>
      <selection pane="bottomLeft" activeCell="B24" sqref="B24"/>
      <selection pane="bottomRight" activeCell="M25" sqref="M25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7.25">
      <c r="B3" s="70" t="s">
        <v>66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">
      <c r="B4" s="5" t="s">
        <v>0</v>
      </c>
      <c r="AA4" s="6" t="s">
        <v>1</v>
      </c>
    </row>
    <row r="5" spans="2:27" ht="69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27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">
      <c r="B8" s="23" t="s">
        <v>8</v>
      </c>
      <c r="C8" s="24">
        <f>SUM(D8:Z8)</f>
        <v>6710.1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">
      <c r="B9" s="27" t="s">
        <v>9</v>
      </c>
      <c r="C9" s="28">
        <f>SUM(D9:X9)</f>
        <v>4634.700000000001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/>
      <c r="N9" s="22"/>
      <c r="O9" s="22"/>
      <c r="P9" s="22"/>
      <c r="Q9" s="22"/>
      <c r="R9" s="30"/>
      <c r="S9" s="30"/>
      <c r="T9" s="22"/>
      <c r="U9" s="30"/>
      <c r="V9" s="22"/>
      <c r="W9" s="22"/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51.50000000000001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/>
      <c r="N11" s="22"/>
      <c r="O11" s="22"/>
      <c r="P11" s="22"/>
      <c r="Q11" s="22"/>
      <c r="R11" s="30"/>
      <c r="S11" s="30"/>
      <c r="T11" s="22"/>
      <c r="U11" s="30"/>
      <c r="V11" s="22"/>
      <c r="W11" s="22"/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">
      <c r="B12" s="27" t="s">
        <v>12</v>
      </c>
      <c r="C12" s="28">
        <f t="shared" si="1"/>
        <v>92.1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/>
      <c r="N12" s="22"/>
      <c r="O12" s="22"/>
      <c r="P12" s="22"/>
      <c r="Q12" s="22"/>
      <c r="R12" s="30"/>
      <c r="S12" s="30"/>
      <c r="T12" s="22"/>
      <c r="U12" s="30"/>
      <c r="V12" s="22"/>
      <c r="W12" s="22"/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">
      <c r="B13" s="27" t="s">
        <v>13</v>
      </c>
      <c r="C13" s="28">
        <f t="shared" si="1"/>
        <v>184.4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/>
      <c r="N13" s="22"/>
      <c r="O13" s="22"/>
      <c r="P13" s="22"/>
      <c r="Q13" s="22"/>
      <c r="R13" s="30"/>
      <c r="S13" s="30"/>
      <c r="T13" s="22"/>
      <c r="U13" s="22"/>
      <c r="V13" s="22"/>
      <c r="W13" s="22"/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">
      <c r="B14" s="27" t="s">
        <v>14</v>
      </c>
      <c r="C14" s="28">
        <f t="shared" si="1"/>
        <v>1579.8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/>
      <c r="N14" s="22"/>
      <c r="O14" s="22"/>
      <c r="P14" s="22"/>
      <c r="Q14" s="22"/>
      <c r="R14" s="30"/>
      <c r="S14" s="30"/>
      <c r="T14" s="22"/>
      <c r="U14" s="30"/>
      <c r="V14" s="22"/>
      <c r="W14" s="22"/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69.9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/>
      <c r="N15" s="22"/>
      <c r="O15" s="22"/>
      <c r="P15" s="22"/>
      <c r="Q15" s="22"/>
      <c r="R15" s="30"/>
      <c r="S15" s="30"/>
      <c r="T15" s="22"/>
      <c r="U15" s="30"/>
      <c r="V15" s="22"/>
      <c r="W15" s="22"/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97.69999999999999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/>
      <c r="N16" s="22"/>
      <c r="O16" s="22"/>
      <c r="P16" s="22"/>
      <c r="Q16" s="22"/>
      <c r="R16" s="30"/>
      <c r="S16" s="30"/>
      <c r="T16" s="22"/>
      <c r="U16" s="30"/>
      <c r="V16" s="22"/>
      <c r="W16" s="22"/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10140.900000000001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>SUM(S6:S8)</f>
        <v>0</v>
      </c>
      <c r="T17" s="38">
        <f>SUM(T6:T8)</f>
        <v>0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">
      <c r="B18" s="39" t="s">
        <v>18</v>
      </c>
      <c r="C18" s="40">
        <f>C19+C23+C29+C32+C33+C35+C36+C41+C45+C49+C52+C56+C64+C71+C77+C78+C82+C31+C67+C75+C73+C74+C79+C80+C81+C70+C34+C62+C76</f>
        <v>21388.471999999998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6092.131</v>
      </c>
      <c r="AB18" s="41">
        <f aca="true" t="shared" si="4" ref="AB18:AB82">AA18-C18</f>
        <v>-15296.340999999997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">
      <c r="A19" s="1">
        <v>10116</v>
      </c>
      <c r="B19" s="42" t="s">
        <v>19</v>
      </c>
      <c r="C19" s="43">
        <f aca="true" t="shared" si="5" ref="C19:AA19">SUM(C20:C22)</f>
        <v>3403.61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>SUM(T20:T22)</f>
        <v>0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1240.68</v>
      </c>
      <c r="AB19" s="41">
        <f t="shared" si="4"/>
        <v>-2162.9300000000003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">
      <c r="B20" s="44" t="s">
        <v>20</v>
      </c>
      <c r="C20" s="45">
        <v>2920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2"/>
      <c r="W20" s="22"/>
      <c r="X20" s="22"/>
      <c r="Y20" s="17"/>
      <c r="Z20" s="17"/>
      <c r="AA20" s="17">
        <f>SUM(D20:Z20)</f>
        <v>1232.317</v>
      </c>
      <c r="AB20" s="41">
        <f t="shared" si="4"/>
        <v>-1687.683</v>
      </c>
      <c r="AC20" s="7"/>
      <c r="AD20" s="66" t="s">
        <v>21</v>
      </c>
      <c r="AE20" s="67">
        <f>AA19</f>
        <v>1240.68</v>
      </c>
      <c r="AG20" s="8"/>
    </row>
    <row r="21" spans="2:33" ht="15">
      <c r="B21" s="44" t="s">
        <v>22</v>
      </c>
      <c r="C21" s="45">
        <v>248.79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2"/>
      <c r="W21" s="22"/>
      <c r="X21" s="22"/>
      <c r="Y21" s="17"/>
      <c r="Z21" s="17"/>
      <c r="AA21" s="17">
        <f>SUM(D21:Z21)</f>
        <v>0</v>
      </c>
      <c r="AB21" s="41">
        <f t="shared" si="4"/>
        <v>-248.79</v>
      </c>
      <c r="AC21" s="7"/>
      <c r="AD21" s="66" t="s">
        <v>23</v>
      </c>
      <c r="AE21" s="67">
        <f>AA23</f>
        <v>3596.741</v>
      </c>
      <c r="AG21" s="8"/>
    </row>
    <row r="22" spans="2:33" ht="15">
      <c r="B22" s="44" t="s">
        <v>24</v>
      </c>
      <c r="C22" s="45">
        <v>234.82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f>SUM(D22:Z22)</f>
        <v>8.363</v>
      </c>
      <c r="AB22" s="41">
        <f t="shared" si="4"/>
        <v>-226.457</v>
      </c>
      <c r="AC22" s="7"/>
      <c r="AD22" s="66" t="s">
        <v>25</v>
      </c>
      <c r="AE22" s="67">
        <f>$AA$29+$AA$31</f>
        <v>60.907</v>
      </c>
      <c r="AG22" s="8"/>
    </row>
    <row r="23" spans="1:40" s="1" customFormat="1" ht="15">
      <c r="A23" s="1">
        <v>7000</v>
      </c>
      <c r="B23" s="42" t="s">
        <v>67</v>
      </c>
      <c r="C23" s="43">
        <f aca="true" t="shared" si="6" ref="C23:AA23">SUM(C24:C28)</f>
        <v>13412.245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>SUM(Q24:Q28)</f>
        <v>0</v>
      </c>
      <c r="R23" s="43">
        <f t="shared" si="6"/>
        <v>0</v>
      </c>
      <c r="S23" s="43">
        <f t="shared" si="6"/>
        <v>0</v>
      </c>
      <c r="T23" s="43">
        <f>SUM(T24:T28)</f>
        <v>0</v>
      </c>
      <c r="U23" s="43">
        <f>SUM(U24:U28)</f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3596.741</v>
      </c>
      <c r="AB23" s="41">
        <f t="shared" si="4"/>
        <v>-9815.504</v>
      </c>
      <c r="AC23" s="2"/>
      <c r="AD23" s="66" t="s">
        <v>26</v>
      </c>
      <c r="AE23" s="67">
        <f>$AA$32+$AA$33+$AA$36+$AA$41+$AA$45+$AA$35+$AA$34</f>
        <v>261.26099999999997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">
      <c r="B24" s="44" t="s">
        <v>20</v>
      </c>
      <c r="C24" s="45">
        <v>9265.485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/>
      <c r="Q24" s="17"/>
      <c r="R24" s="17"/>
      <c r="S24" s="17"/>
      <c r="T24" s="17"/>
      <c r="U24" s="17"/>
      <c r="V24" s="22"/>
      <c r="W24" s="22"/>
      <c r="X24" s="22"/>
      <c r="Y24" s="17"/>
      <c r="Z24" s="17"/>
      <c r="AA24" s="17">
        <f>SUM(D24:Z24)</f>
        <v>3586.488</v>
      </c>
      <c r="AB24" s="41">
        <f t="shared" si="4"/>
        <v>-5678.997000000001</v>
      </c>
      <c r="AC24" s="7"/>
      <c r="AD24" s="66" t="s">
        <v>27</v>
      </c>
      <c r="AE24" s="67">
        <f>$AA$64+$AA$67+$AA$74+$AA$62</f>
        <v>624.064</v>
      </c>
      <c r="AG24" s="8"/>
    </row>
    <row r="25" spans="2:33" ht="1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143.225</v>
      </c>
      <c r="AG25" s="8"/>
    </row>
    <row r="26" spans="2:33" ht="1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2"/>
      <c r="W26" s="22"/>
      <c r="X26" s="22"/>
      <c r="Y26" s="17"/>
      <c r="Z26" s="17"/>
      <c r="AA26" s="17">
        <f>SUM(D26:Z26)</f>
        <v>0</v>
      </c>
      <c r="AB26" s="41">
        <f t="shared" si="4"/>
        <v>-658.7</v>
      </c>
      <c r="AC26" s="7"/>
      <c r="AD26" s="66" t="s">
        <v>31</v>
      </c>
      <c r="AE26" s="67">
        <f>$AA$56</f>
        <v>106.438</v>
      </c>
      <c r="AG26" s="8"/>
    </row>
    <row r="27" spans="2:33" ht="15">
      <c r="B27" s="44" t="s">
        <v>22</v>
      </c>
      <c r="C27" s="45">
        <v>3188.88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2"/>
      <c r="W27" s="22"/>
      <c r="X27" s="22"/>
      <c r="Y27" s="17"/>
      <c r="Z27" s="17"/>
      <c r="AA27" s="17">
        <f>SUM(D27:Z27)</f>
        <v>0</v>
      </c>
      <c r="AB27" s="41">
        <f t="shared" si="4"/>
        <v>-3188.88</v>
      </c>
      <c r="AC27" s="7"/>
      <c r="AD27" s="66" t="s">
        <v>32</v>
      </c>
      <c r="AE27" s="67">
        <f>$AA$49+$AA$71+$AA$77+$AA$78+$AA$82+$AA$73+$AA$75+$AA$79+$AA$80+$AA$81+$AA$76</f>
        <v>58.815</v>
      </c>
      <c r="AG27" s="8"/>
    </row>
    <row r="28" spans="2:33" ht="1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f>SUM(D28:Z28)</f>
        <v>10.253</v>
      </c>
      <c r="AB28" s="41">
        <f t="shared" si="4"/>
        <v>-284.627</v>
      </c>
      <c r="AC28" s="7"/>
      <c r="AD28" s="68"/>
      <c r="AE28" s="69"/>
      <c r="AG28" s="8"/>
    </row>
    <row r="29" spans="2:33" ht="27.7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60.907</v>
      </c>
      <c r="AB29" s="41">
        <f t="shared" si="4"/>
        <v>-151.793</v>
      </c>
      <c r="AC29" s="7"/>
      <c r="AD29" s="9"/>
      <c r="AE29" s="46"/>
      <c r="AG29" s="8"/>
    </row>
    <row r="30" spans="2:31" ht="1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34"/>
      <c r="Z30" s="34"/>
      <c r="AA30" s="17">
        <f aca="true" t="shared" si="8" ref="AA30:AA35">SUM(D30:Z30)</f>
        <v>60.907</v>
      </c>
      <c r="AB30" s="41">
        <f t="shared" si="4"/>
        <v>-151.793</v>
      </c>
      <c r="AE30" s="48"/>
    </row>
    <row r="31" spans="2:31" ht="42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7.7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2.027</v>
      </c>
      <c r="AB32" s="41">
        <f t="shared" si="4"/>
        <v>-92.3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2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0</v>
      </c>
      <c r="AB33" s="41">
        <f t="shared" si="4"/>
        <v>-160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42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0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179.955</v>
      </c>
      <c r="AB36" s="41">
        <f t="shared" si="4"/>
        <v>-506.64499999999987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/>
      <c r="S37" s="17"/>
      <c r="T37" s="17"/>
      <c r="U37" s="17"/>
      <c r="V37" s="22"/>
      <c r="W37" s="22"/>
      <c r="X37" s="17"/>
      <c r="Y37" s="17"/>
      <c r="Z37" s="17"/>
      <c r="AA37" s="17">
        <f>SUM(D37:Z37)</f>
        <v>179.955</v>
      </c>
      <c r="AB37" s="41">
        <f t="shared" si="4"/>
        <v>-464.04499999999996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/>
      <c r="S39" s="17"/>
      <c r="T39" s="17"/>
      <c r="U39" s="17"/>
      <c r="V39" s="22"/>
      <c r="W39" s="22"/>
      <c r="X39" s="17"/>
      <c r="Y39" s="17"/>
      <c r="Z39" s="17"/>
      <c r="AA39" s="17">
        <f>SUM(D39:Z39)</f>
        <v>0</v>
      </c>
      <c r="AB39" s="41">
        <f t="shared" si="4"/>
        <v>-36.5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f>SUM(D40:Z40)</f>
        <v>0</v>
      </c>
      <c r="AB40" s="41">
        <f t="shared" si="4"/>
        <v>-4.3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0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44.065</v>
      </c>
      <c r="AB41" s="41">
        <f t="shared" si="4"/>
        <v>-154.145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/>
      <c r="U42" s="17"/>
      <c r="V42" s="22"/>
      <c r="W42" s="22"/>
      <c r="X42" s="17"/>
      <c r="Y42" s="17"/>
      <c r="Z42" s="17"/>
      <c r="AA42" s="17">
        <f>SUM(D42:Z42)</f>
        <v>44.065</v>
      </c>
      <c r="AB42" s="41">
        <f t="shared" si="4"/>
        <v>-126.935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</v>
      </c>
      <c r="AB43" s="41">
        <f t="shared" si="4"/>
        <v>-16.71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f>SUM(D44:Z44)</f>
        <v>0</v>
      </c>
      <c r="AB44" s="41">
        <f t="shared" si="4"/>
        <v>-10.5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0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35.214</v>
      </c>
      <c r="AB45" s="41">
        <f t="shared" si="4"/>
        <v>-76.486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/>
      <c r="S46" s="17"/>
      <c r="T46" s="17"/>
      <c r="U46" s="17"/>
      <c r="V46" s="22"/>
      <c r="W46" s="22"/>
      <c r="X46" s="22"/>
      <c r="Y46" s="22"/>
      <c r="Z46" s="22"/>
      <c r="AA46" s="17">
        <f>SUM(D46:Z46)</f>
        <v>35.214</v>
      </c>
      <c r="AB46" s="41">
        <f t="shared" si="4"/>
        <v>-70.286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">
      <c r="A52" s="1">
        <v>110000</v>
      </c>
      <c r="B52" s="42" t="s">
        <v>45</v>
      </c>
      <c r="C52" s="43">
        <f aca="true" t="shared" si="14" ref="C52:AA52">SUM(C53:C55)</f>
        <v>767.03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</v>
      </c>
      <c r="Q52" s="43">
        <f t="shared" si="14"/>
        <v>0</v>
      </c>
      <c r="R52" s="43">
        <f t="shared" si="14"/>
        <v>0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143.225</v>
      </c>
      <c r="AB52" s="41">
        <f t="shared" si="4"/>
        <v>-623.805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/>
      <c r="S53" s="17"/>
      <c r="T53" s="17"/>
      <c r="U53" s="17"/>
      <c r="V53" s="22"/>
      <c r="W53" s="22"/>
      <c r="X53" s="22"/>
      <c r="Y53" s="17"/>
      <c r="Z53" s="17"/>
      <c r="AA53" s="17">
        <f>SUM(D53:Z53)</f>
        <v>143.225</v>
      </c>
      <c r="AB53" s="41">
        <f t="shared" si="4"/>
        <v>-420.375</v>
      </c>
    </row>
    <row r="54" spans="2:28" ht="15">
      <c r="B54" s="44" t="s">
        <v>22</v>
      </c>
      <c r="C54" s="45">
        <v>154.78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/>
      <c r="S54" s="17"/>
      <c r="T54" s="17"/>
      <c r="U54" s="17"/>
      <c r="V54" s="22"/>
      <c r="W54" s="22"/>
      <c r="X54" s="22"/>
      <c r="Y54" s="17"/>
      <c r="Z54" s="17"/>
      <c r="AA54" s="17">
        <f>SUM(D54:Z54)</f>
        <v>0</v>
      </c>
      <c r="AB54" s="41">
        <f t="shared" si="4"/>
        <v>-154.78</v>
      </c>
    </row>
    <row r="55" spans="2:29" ht="1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>
        <f>SUM(D55:Z55)</f>
        <v>0</v>
      </c>
      <c r="AB55" s="41">
        <f t="shared" si="4"/>
        <v>-48.65</v>
      </c>
      <c r="AC55" s="1"/>
    </row>
    <row r="56" spans="1:40" s="1" customFormat="1" ht="1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0</v>
      </c>
      <c r="Q56" s="43">
        <f t="shared" si="15"/>
        <v>0</v>
      </c>
      <c r="R56" s="43">
        <f t="shared" si="15"/>
        <v>0</v>
      </c>
      <c r="S56" s="43">
        <f t="shared" si="15"/>
        <v>0</v>
      </c>
      <c r="T56" s="43">
        <f>SUM(T57:T61)</f>
        <v>0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106.438</v>
      </c>
      <c r="AB56" s="41">
        <f t="shared" si="4"/>
        <v>-496.66200000000003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/>
      <c r="U57" s="17"/>
      <c r="V57" s="22"/>
      <c r="W57" s="22"/>
      <c r="X57" s="17"/>
      <c r="Y57" s="17"/>
      <c r="Z57" s="17"/>
      <c r="AA57" s="17">
        <f>SUM(D57:Z57)</f>
        <v>95</v>
      </c>
      <c r="AB57" s="41">
        <f t="shared" si="4"/>
        <v>-312.2</v>
      </c>
    </row>
    <row r="58" spans="2:28" ht="1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11.438</v>
      </c>
      <c r="AB60" s="41">
        <f t="shared" si="4"/>
        <v>-19.061999999999998</v>
      </c>
    </row>
    <row r="61" spans="2:28" ht="1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f>SUM(D61:Z61)</f>
        <v>0</v>
      </c>
      <c r="AB61" s="41">
        <f t="shared" si="4"/>
        <v>-86.24</v>
      </c>
    </row>
    <row r="62" spans="2:28" ht="27.7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0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624.064</v>
      </c>
      <c r="AB64" s="41">
        <f t="shared" si="4"/>
        <v>-862.3860000000001</v>
      </c>
    </row>
    <row r="65" spans="2:28" ht="1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>
        <f>SUM(D66:Z66)</f>
        <v>624.064</v>
      </c>
      <c r="AB66" s="41">
        <f t="shared" si="4"/>
        <v>-770.3860000000001</v>
      </c>
    </row>
    <row r="67" spans="2:28" ht="1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7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1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>
        <f t="shared" si="20"/>
        <v>50.9</v>
      </c>
      <c r="AB76" s="41"/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5.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5.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2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>
        <f t="shared" si="20"/>
        <v>0</v>
      </c>
      <c r="AB82" s="41">
        <f t="shared" si="4"/>
        <v>0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">
      <c r="B83" s="58" t="s">
        <v>63</v>
      </c>
      <c r="C83" s="59">
        <f>SUM(C84:C90)</f>
        <v>21388.472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0</v>
      </c>
      <c r="P83" s="59">
        <f t="shared" si="21"/>
        <v>0</v>
      </c>
      <c r="Q83" s="59">
        <f t="shared" si="21"/>
        <v>0</v>
      </c>
      <c r="R83" s="59">
        <f t="shared" si="21"/>
        <v>0</v>
      </c>
      <c r="S83" s="59">
        <f t="shared" si="21"/>
        <v>0</v>
      </c>
      <c r="T83" s="59">
        <f>SUM(T84:T90)</f>
        <v>0</v>
      </c>
      <c r="U83" s="59">
        <f t="shared" si="21"/>
        <v>0</v>
      </c>
      <c r="V83" s="59">
        <f t="shared" si="21"/>
        <v>0</v>
      </c>
      <c r="W83" s="59">
        <f t="shared" si="21"/>
        <v>0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6092.130999999999</v>
      </c>
      <c r="AB83" s="41">
        <f aca="true" t="shared" si="22" ref="AB83:AB90">AA83-C83</f>
        <v>-15296.341000000002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">
      <c r="A84" s="5"/>
      <c r="B84" s="44" t="s">
        <v>20</v>
      </c>
      <c r="C84" s="45">
        <f>C20+C37+C42+C46+C50+C53+C57+C24</f>
        <v>14076.785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0</v>
      </c>
      <c r="Q84" s="45">
        <f t="shared" si="23"/>
        <v>0</v>
      </c>
      <c r="R84" s="45">
        <f t="shared" si="23"/>
        <v>0</v>
      </c>
      <c r="S84" s="45">
        <f t="shared" si="23"/>
        <v>0</v>
      </c>
      <c r="T84" s="45">
        <f t="shared" si="23"/>
        <v>0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5316.263999999999</v>
      </c>
      <c r="AB84" s="41">
        <f t="shared" si="22"/>
        <v>-8760.521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</v>
      </c>
      <c r="Q86" s="45">
        <f t="shared" si="25"/>
        <v>0</v>
      </c>
      <c r="R86" s="45">
        <f t="shared" si="25"/>
        <v>0</v>
      </c>
      <c r="S86" s="45">
        <f t="shared" si="25"/>
        <v>0</v>
      </c>
      <c r="T86" s="45">
        <f t="shared" si="25"/>
        <v>0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0</v>
      </c>
      <c r="AB86" s="41">
        <f t="shared" si="22"/>
        <v>-658.7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">
      <c r="A87" s="5"/>
      <c r="B87" s="44" t="s">
        <v>22</v>
      </c>
      <c r="C87" s="45">
        <f>C21+C27+C39+C43+C47+C54+C59+C68</f>
        <v>3731.02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0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0</v>
      </c>
      <c r="AB87" s="41">
        <f t="shared" si="22"/>
        <v>-3731.02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0</v>
      </c>
      <c r="Q89" s="45">
        <f t="shared" si="28"/>
        <v>0</v>
      </c>
      <c r="R89" s="45">
        <f t="shared" si="28"/>
        <v>0</v>
      </c>
      <c r="S89" s="45">
        <f t="shared" si="28"/>
        <v>0</v>
      </c>
      <c r="T89" s="45">
        <f t="shared" si="28"/>
        <v>0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747.309</v>
      </c>
      <c r="AB89" s="41">
        <f t="shared" si="22"/>
        <v>-1057.8410000000001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">
      <c r="A90" s="5"/>
      <c r="B90" s="44" t="s">
        <v>24</v>
      </c>
      <c r="C90" s="45">
        <f>C22+C28+C32+C33+C34+C40+C44+C48+C55+C61+C72+C77+C78+C82+C65+C75+C73+C35+C70</f>
        <v>1110.717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28.558</v>
      </c>
      <c r="AB90" s="41">
        <f t="shared" si="22"/>
        <v>-1082.159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2019-11-27T09:07:42Z</cp:lastPrinted>
  <dcterms:created xsi:type="dcterms:W3CDTF">2019-11-27T07:51:11Z</dcterms:created>
  <dcterms:modified xsi:type="dcterms:W3CDTF">2020-01-17T14:05:33Z</dcterms:modified>
  <cp:category/>
  <cp:version/>
  <cp:contentType/>
  <cp:contentStatus/>
</cp:coreProperties>
</file>