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5" activeTab="5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ст2" sheetId="7" r:id="rId7"/>
  </sheets>
  <definedNames>
    <definedName name="_xlnm.Print_Area" localSheetId="3">'квітень 19'!$B$1:$AN$173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<sst xmlns="http://schemas.openxmlformats.org/spreadsheetml/2006/main" count="605" uniqueCount="72">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</sst>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9"/>
          <c:y val="0.173"/>
          <c:w val="0.34875"/>
          <c:h val="0.47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882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625"/>
          <c:y val="0.16575"/>
          <c:w val="0.3337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"/>
          <c:y val="0.688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31525"/>
          <c:w val="0.68225"/>
          <c:h val="0.591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4161828"/>
        <c:crosses val="autoZero"/>
        <c:auto val="1"/>
        <c:lblOffset val="100"/>
        <c:tickLblSkip val="1"/>
        <c:noMultiLvlLbl val="0"/>
      </c:catAx>
      <c:valAx>
        <c:axId val="54161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330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207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9"/>
          <c:y val="0.2355"/>
          <c:w val="0.28675"/>
          <c:h val="0.27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032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675"/>
          <c:y val="0.16975"/>
          <c:w val="0.3885"/>
          <c:h val="0.52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"/>
          <c:y val="0.853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275"/>
          <c:y val="0.1985"/>
          <c:w val="0.4255"/>
          <c:h val="0.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201"/>
          <c:w val="0.646"/>
          <c:h val="0.701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7694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25"/>
          <c:y val="0.93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275"/>
          <c:y val="0.20275"/>
          <c:w val="0.313"/>
          <c:h val="0.2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125"/>
          <c:y val="0.243"/>
          <c:w val="0.3795"/>
          <c:h val="0.4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847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55"/>
          <c:y val="0.1875"/>
          <c:w val="0.40625"/>
          <c:h val="0.4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75"/>
          <c:y val="0.81575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03"/>
          <c:w val="0.6092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19'!$D$7:$X$7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19'!$D$8:$X$8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960671"/>
        <c:axId val="14319448"/>
      </c:line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39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924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25"/>
          <c:y val="0.15425"/>
          <c:w val="0.293"/>
          <c:h val="0.3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175"/>
          <c:y val="0.1995"/>
          <c:w val="0.298"/>
          <c:h val="0.29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057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15"/>
          <c:y val="0.243"/>
          <c:w val="0.37925"/>
          <c:h val="0.4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847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6"/>
          <c:y val="0.1875"/>
          <c:w val="0.405"/>
          <c:h val="0.4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75"/>
          <c:y val="0.814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103"/>
          <c:w val="0.5737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176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925"/>
          <c:y val="0.924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2"/>
          <c:y val="0.1995"/>
          <c:w val="0.298"/>
          <c:h val="0.29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057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275"/>
          <c:w val="0.54525"/>
          <c:h val="0.622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420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2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25"/>
          <c:y val="0.11925"/>
          <c:w val="0.37"/>
          <c:h val="0.36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18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3025"/>
          <c:y val="0.16975"/>
          <c:w val="0.3255"/>
          <c:h val="0.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"/>
          <c:y val="0.863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275"/>
          <c:y val="0.25225"/>
          <c:w val="0.338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9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89"/>
          <c:w val="0.707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870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925"/>
          <c:y val="0.22525"/>
          <c:w val="0.3775"/>
          <c:h val="0.3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23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275"/>
          <c:y val="0.16475"/>
          <c:w val="0.32975"/>
          <c:h val="0.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8672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2002750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2002750"/>
        <a:ext cx="114490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993975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8022550"/>
        <a:ext cx="114966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1840825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1840825"/>
        <a:ext cx="114490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832050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7860625"/>
        <a:ext cx="114966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15" topLeftCell="X10" activePane="bottomRight" state="split"/>
      <selection pane="topLeft" activeCell="P84" sqref="P84"/>
      <selection pane="topRight" activeCell="AD5" sqref="AD5"/>
      <selection pane="bottomLeft" activeCell="C10" sqref="C10"/>
      <selection pane="bottomRight" activeCell="X13" sqref="X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20147.2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1230.9</v>
      </c>
      <c r="L8" s="37">
        <f t="shared" si="1"/>
        <v>583.6000000000001</v>
      </c>
      <c r="M8" s="37">
        <f t="shared" si="1"/>
        <v>786.4999999999999</v>
      </c>
      <c r="N8" s="37">
        <f t="shared" si="1"/>
        <v>0</v>
      </c>
      <c r="O8" s="37">
        <f t="shared" si="1"/>
        <v>1066.1000000000001</v>
      </c>
      <c r="P8" s="37">
        <f t="shared" si="1"/>
        <v>1070.8</v>
      </c>
      <c r="Q8" s="37">
        <f t="shared" si="1"/>
        <v>1003.1999999999999</v>
      </c>
      <c r="R8" s="37">
        <f t="shared" si="1"/>
        <v>495.59999999999997</v>
      </c>
      <c r="S8" s="37">
        <f>SUM(S9:S16)</f>
        <v>996.3000000000001</v>
      </c>
      <c r="T8" s="37">
        <f>SUM(T9:T16)</f>
        <v>996.3</v>
      </c>
      <c r="U8" s="37">
        <f t="shared" si="1"/>
        <v>1333.6</v>
      </c>
      <c r="V8" s="37">
        <f t="shared" si="1"/>
        <v>764.7</v>
      </c>
      <c r="W8" s="37">
        <f t="shared" si="1"/>
        <v>687.9000000000001</v>
      </c>
      <c r="X8" s="37">
        <f t="shared" si="1"/>
        <v>688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10676.9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>
        <v>578.1</v>
      </c>
      <c r="L9" s="8">
        <v>141.9</v>
      </c>
      <c r="M9" s="8">
        <v>143.1</v>
      </c>
      <c r="N9" s="8"/>
      <c r="O9" s="8">
        <v>681.8</v>
      </c>
      <c r="P9" s="8">
        <v>595.9</v>
      </c>
      <c r="Q9" s="8">
        <v>696.4</v>
      </c>
      <c r="R9" s="43">
        <v>301.6</v>
      </c>
      <c r="S9" s="43">
        <v>508</v>
      </c>
      <c r="T9" s="8">
        <v>553.8</v>
      </c>
      <c r="U9" s="43">
        <v>394.7</v>
      </c>
      <c r="V9" s="8">
        <v>426</v>
      </c>
      <c r="W9" s="8">
        <v>252.1</v>
      </c>
      <c r="X9" s="8">
        <v>431.3</v>
      </c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0.30000000000000004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0.2</v>
      </c>
      <c r="P10" s="8"/>
      <c r="Q10" s="8"/>
      <c r="R10" s="43"/>
      <c r="S10" s="43"/>
      <c r="T10" s="8">
        <v>0.1</v>
      </c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1263.7999999999997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>
        <v>37.6</v>
      </c>
      <c r="L11" s="8">
        <v>22.5</v>
      </c>
      <c r="M11" s="8">
        <v>39.3</v>
      </c>
      <c r="N11" s="8"/>
      <c r="O11" s="8">
        <v>66.7</v>
      </c>
      <c r="P11" s="8">
        <v>19</v>
      </c>
      <c r="Q11" s="8">
        <v>47.4</v>
      </c>
      <c r="R11" s="43">
        <v>49</v>
      </c>
      <c r="S11" s="43">
        <v>39.6</v>
      </c>
      <c r="T11" s="8">
        <v>133.3</v>
      </c>
      <c r="U11" s="43">
        <v>191.3</v>
      </c>
      <c r="V11" s="8">
        <v>56.8</v>
      </c>
      <c r="W11" s="8">
        <v>61.6</v>
      </c>
      <c r="X11" s="8">
        <v>34.6</v>
      </c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1102.3999999999999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>
        <v>70.1</v>
      </c>
      <c r="L12" s="8">
        <v>42.2</v>
      </c>
      <c r="M12" s="8">
        <v>66</v>
      </c>
      <c r="N12" s="8"/>
      <c r="O12" s="8">
        <v>82.1</v>
      </c>
      <c r="P12" s="8">
        <v>62.9</v>
      </c>
      <c r="Q12" s="8">
        <v>61.2</v>
      </c>
      <c r="R12" s="43">
        <v>31.9</v>
      </c>
      <c r="S12" s="43">
        <v>78.9</v>
      </c>
      <c r="T12" s="8">
        <v>32.9</v>
      </c>
      <c r="U12" s="43">
        <v>36.6</v>
      </c>
      <c r="V12" s="8">
        <v>55.1</v>
      </c>
      <c r="W12" s="8">
        <v>39</v>
      </c>
      <c r="X12" s="8">
        <v>67.8</v>
      </c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3394.4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>
        <v>81.7</v>
      </c>
      <c r="L13" s="8">
        <v>51.5</v>
      </c>
      <c r="M13" s="8">
        <v>42.8</v>
      </c>
      <c r="N13" s="8"/>
      <c r="O13" s="8">
        <v>43.2</v>
      </c>
      <c r="P13" s="8">
        <v>277.9</v>
      </c>
      <c r="Q13" s="8">
        <v>128.6</v>
      </c>
      <c r="R13" s="43">
        <v>73.2</v>
      </c>
      <c r="S13" s="43">
        <v>315.2</v>
      </c>
      <c r="T13" s="8">
        <v>249</v>
      </c>
      <c r="U13" s="8">
        <v>687.6</v>
      </c>
      <c r="V13" s="8">
        <v>158.3</v>
      </c>
      <c r="W13" s="8">
        <v>308.5</v>
      </c>
      <c r="X13" s="8">
        <v>114</v>
      </c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3020.6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>
        <v>368.4</v>
      </c>
      <c r="L14" s="8">
        <v>291.8</v>
      </c>
      <c r="M14" s="8">
        <v>474.9</v>
      </c>
      <c r="N14" s="8"/>
      <c r="O14" s="8">
        <v>170.1</v>
      </c>
      <c r="P14" s="8">
        <v>100.5</v>
      </c>
      <c r="Q14" s="8">
        <v>41.8</v>
      </c>
      <c r="R14" s="43">
        <v>7.7</v>
      </c>
      <c r="S14" s="43">
        <v>30.6</v>
      </c>
      <c r="T14" s="8">
        <v>12.5</v>
      </c>
      <c r="U14" s="43">
        <v>5.3</v>
      </c>
      <c r="V14" s="8">
        <v>6.1</v>
      </c>
      <c r="W14" s="8">
        <v>1.7</v>
      </c>
      <c r="X14" s="8">
        <v>19.4</v>
      </c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241.20000000000005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>
        <v>12.3</v>
      </c>
      <c r="L15" s="8">
        <v>13.2</v>
      </c>
      <c r="M15" s="8">
        <v>6.6</v>
      </c>
      <c r="N15" s="8"/>
      <c r="O15" s="8">
        <v>13.4</v>
      </c>
      <c r="P15" s="8">
        <v>9.4</v>
      </c>
      <c r="Q15" s="8">
        <v>13.5</v>
      </c>
      <c r="R15" s="43">
        <v>11.3</v>
      </c>
      <c r="S15" s="43">
        <v>15.4</v>
      </c>
      <c r="T15" s="8">
        <v>7.9</v>
      </c>
      <c r="U15" s="43">
        <v>10.5</v>
      </c>
      <c r="V15" s="8">
        <v>10.8</v>
      </c>
      <c r="W15" s="8">
        <v>10.3</v>
      </c>
      <c r="X15" s="8">
        <v>9.1</v>
      </c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447.6000000000001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>
        <v>82.7</v>
      </c>
      <c r="L16" s="8">
        <v>20.5</v>
      </c>
      <c r="M16" s="8">
        <v>13.8</v>
      </c>
      <c r="N16" s="8"/>
      <c r="O16" s="8">
        <v>8.6</v>
      </c>
      <c r="P16" s="8">
        <v>5.2</v>
      </c>
      <c r="Q16" s="8">
        <v>14.3</v>
      </c>
      <c r="R16" s="43">
        <v>20.9</v>
      </c>
      <c r="S16" s="43">
        <v>8.6</v>
      </c>
      <c r="T16" s="8">
        <v>6.8</v>
      </c>
      <c r="U16" s="43">
        <v>7.6</v>
      </c>
      <c r="V16" s="8">
        <v>51.6</v>
      </c>
      <c r="W16" s="8">
        <v>14.7</v>
      </c>
      <c r="X16" s="43">
        <v>11.8</v>
      </c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27369.3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1230.9</v>
      </c>
      <c r="L17" s="22">
        <f t="shared" si="2"/>
        <v>583.6000000000001</v>
      </c>
      <c r="M17" s="22">
        <f>SUM(M6:M8)</f>
        <v>786.4999999999999</v>
      </c>
      <c r="N17" s="22">
        <f t="shared" si="2"/>
        <v>0</v>
      </c>
      <c r="O17" s="22">
        <f t="shared" si="2"/>
        <v>1066.1000000000001</v>
      </c>
      <c r="P17" s="22">
        <f t="shared" si="2"/>
        <v>1070.8</v>
      </c>
      <c r="Q17" s="22">
        <f t="shared" si="2"/>
        <v>1003.1999999999999</v>
      </c>
      <c r="R17" s="22">
        <f t="shared" si="2"/>
        <v>495.59999999999997</v>
      </c>
      <c r="S17" s="22">
        <f t="shared" si="2"/>
        <v>996.3000000000001</v>
      </c>
      <c r="T17" s="22">
        <f>SUM(T6:T8)</f>
        <v>996.3</v>
      </c>
      <c r="U17" s="22">
        <f t="shared" si="2"/>
        <v>1333.6</v>
      </c>
      <c r="V17" s="22">
        <f t="shared" si="2"/>
        <v>764.7</v>
      </c>
      <c r="W17" s="22">
        <f t="shared" si="2"/>
        <v>687.9000000000001</v>
      </c>
      <c r="X17" s="22">
        <f t="shared" si="2"/>
        <v>688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701.4459999999999</v>
      </c>
      <c r="M18" s="24">
        <f t="shared" si="3"/>
        <v>480.09799999999996</v>
      </c>
      <c r="N18" s="24">
        <f t="shared" si="3"/>
        <v>0</v>
      </c>
      <c r="O18" s="24">
        <f t="shared" si="3"/>
        <v>2581.68</v>
      </c>
      <c r="P18" s="24">
        <f t="shared" si="3"/>
        <v>435.3215</v>
      </c>
      <c r="Q18" s="24">
        <f t="shared" si="3"/>
        <v>1367.673</v>
      </c>
      <c r="R18" s="24">
        <f t="shared" si="3"/>
        <v>4623.774</v>
      </c>
      <c r="S18" s="24">
        <f t="shared" si="3"/>
        <v>6129.238</v>
      </c>
      <c r="T18" s="24">
        <f t="shared" si="3"/>
        <v>1575.784</v>
      </c>
      <c r="U18" s="24">
        <f t="shared" si="3"/>
        <v>263.621</v>
      </c>
      <c r="V18" s="24">
        <f t="shared" si="3"/>
        <v>-0.075</v>
      </c>
      <c r="W18" s="24">
        <f t="shared" si="3"/>
        <v>-0.057</v>
      </c>
      <c r="X18" s="24">
        <f t="shared" si="3"/>
        <v>-1.309</v>
      </c>
      <c r="Y18" s="24">
        <f t="shared" si="3"/>
        <v>0</v>
      </c>
      <c r="Z18" s="24">
        <f t="shared" si="3"/>
        <v>0</v>
      </c>
      <c r="AA18" s="24">
        <f t="shared" si="3"/>
        <v>28901.2345</v>
      </c>
      <c r="AB18" s="53">
        <f aca="true" t="shared" si="4" ref="AB18:AB84">AA18-C18</f>
        <v>-7074.308499999999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4469.7119999999995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6.736</v>
      </c>
      <c r="M19" s="18">
        <f t="shared" si="5"/>
        <v>14.929</v>
      </c>
      <c r="N19" s="18">
        <f t="shared" si="5"/>
        <v>0</v>
      </c>
      <c r="O19" s="18">
        <f t="shared" si="5"/>
        <v>106.651</v>
      </c>
      <c r="P19" s="18">
        <f t="shared" si="5"/>
        <v>154.64950000000002</v>
      </c>
      <c r="Q19" s="18">
        <f t="shared" si="5"/>
        <v>14.03</v>
      </c>
      <c r="R19" s="18">
        <f t="shared" si="5"/>
        <v>925.613</v>
      </c>
      <c r="S19" s="18">
        <f t="shared" si="5"/>
        <v>135.615</v>
      </c>
      <c r="T19" s="18">
        <f>SUM(T20:T22)</f>
        <v>438.90299999999996</v>
      </c>
      <c r="U19" s="18">
        <f t="shared" si="5"/>
        <v>97.84</v>
      </c>
      <c r="V19" s="18">
        <f t="shared" si="5"/>
        <v>0</v>
      </c>
      <c r="W19" s="18">
        <f t="shared" si="5"/>
        <v>0</v>
      </c>
      <c r="X19" s="18">
        <f t="shared" si="5"/>
        <v>-1.309</v>
      </c>
      <c r="Y19" s="18">
        <f t="shared" si="5"/>
        <v>0</v>
      </c>
      <c r="Z19" s="18">
        <f>SUM(Z20:Z22)</f>
        <v>0</v>
      </c>
      <c r="AA19" s="18">
        <f t="shared" si="5"/>
        <v>3248.5095</v>
      </c>
      <c r="AB19" s="53">
        <f t="shared" si="4"/>
        <v>-1221.2024999999994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2952.794+200</f>
        <v>3152.794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>
        <v>10.967</v>
      </c>
      <c r="N20" s="7"/>
      <c r="O20" s="7"/>
      <c r="P20" s="7"/>
      <c r="Q20" s="7"/>
      <c r="R20" s="7">
        <v>901.623</v>
      </c>
      <c r="S20" s="7">
        <v>123.987</v>
      </c>
      <c r="T20" s="7">
        <v>450.397</v>
      </c>
      <c r="U20" s="7">
        <v>97.66</v>
      </c>
      <c r="V20" s="8"/>
      <c r="W20" s="8"/>
      <c r="X20" s="8"/>
      <c r="Y20" s="7"/>
      <c r="Z20" s="7"/>
      <c r="AA20" s="7">
        <f>SUM(D20:Z20)</f>
        <v>2704.775</v>
      </c>
      <c r="AB20" s="87">
        <f t="shared" si="4"/>
        <v>-448.0189999999998</v>
      </c>
      <c r="AC20" s="85"/>
      <c r="AD20" s="84" t="s">
        <v>48</v>
      </c>
      <c r="AE20" s="86">
        <f>AA19</f>
        <v>3248.5095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>
        <v>3.722</v>
      </c>
      <c r="N21" s="7"/>
      <c r="O21" s="7">
        <v>2.285</v>
      </c>
      <c r="P21" s="7">
        <v>0.0165</v>
      </c>
      <c r="Q21" s="7">
        <v>0.51</v>
      </c>
      <c r="R21" s="7"/>
      <c r="S21" s="7"/>
      <c r="T21" s="7">
        <v>-11.73</v>
      </c>
      <c r="U21" s="7"/>
      <c r="V21" s="8"/>
      <c r="W21" s="8"/>
      <c r="X21" s="8"/>
      <c r="Y21" s="7"/>
      <c r="Z21" s="7"/>
      <c r="AA21" s="7">
        <f>SUM(D21:Z21)</f>
        <v>9.904500000000002</v>
      </c>
      <c r="AB21" s="87">
        <f t="shared" si="4"/>
        <v>-320.55350000000004</v>
      </c>
      <c r="AC21" s="85"/>
      <c r="AD21" s="84" t="s">
        <v>15</v>
      </c>
      <c r="AE21" s="86">
        <f>AA23</f>
        <v>12887.067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>
        <v>6.736</v>
      </c>
      <c r="M22" s="7">
        <v>0.24</v>
      </c>
      <c r="N22" s="7"/>
      <c r="O22" s="7">
        <v>104.366</v>
      </c>
      <c r="P22" s="7">
        <v>154.633</v>
      </c>
      <c r="Q22" s="7">
        <v>13.52</v>
      </c>
      <c r="R22" s="7">
        <v>23.99</v>
      </c>
      <c r="S22" s="7">
        <v>11.628</v>
      </c>
      <c r="T22" s="7">
        <v>0.236</v>
      </c>
      <c r="U22" s="7">
        <v>0.18</v>
      </c>
      <c r="V22" s="7"/>
      <c r="W22" s="7"/>
      <c r="X22" s="7">
        <v>-1.309</v>
      </c>
      <c r="Y22" s="7"/>
      <c r="Z22" s="7"/>
      <c r="AA22" s="7">
        <f>SUM(D22:Z22)</f>
        <v>533.83</v>
      </c>
      <c r="AB22" s="87">
        <f t="shared" si="4"/>
        <v>-452.63</v>
      </c>
      <c r="AC22" s="85"/>
      <c r="AD22" s="84" t="s">
        <v>52</v>
      </c>
      <c r="AE22" s="86">
        <f>$AA$29+$AA$31</f>
        <v>136.464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254.59199999999998</v>
      </c>
      <c r="N23" s="18">
        <f t="shared" si="6"/>
        <v>0</v>
      </c>
      <c r="O23" s="18">
        <f t="shared" si="6"/>
        <v>1112.5949999999998</v>
      </c>
      <c r="P23" s="18">
        <f t="shared" si="6"/>
        <v>0</v>
      </c>
      <c r="Q23" s="18">
        <f>SUM(Q24:Q28)</f>
        <v>941.113</v>
      </c>
      <c r="R23" s="18">
        <f t="shared" si="6"/>
        <v>1919.925</v>
      </c>
      <c r="S23" s="18">
        <f t="shared" si="6"/>
        <v>4910.118</v>
      </c>
      <c r="T23" s="18">
        <f>SUM(T24:T28)</f>
        <v>1.429</v>
      </c>
      <c r="U23" s="18">
        <f>SUM(U24:U28)</f>
        <v>4.151</v>
      </c>
      <c r="V23" s="18">
        <f t="shared" si="6"/>
        <v>-0.075</v>
      </c>
      <c r="W23" s="18">
        <f t="shared" si="6"/>
        <v>-0.057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12887.067</v>
      </c>
      <c r="AB23" s="87">
        <f t="shared" si="4"/>
        <v>-7980.963</v>
      </c>
      <c r="AC23" s="82"/>
      <c r="AD23" s="84" t="s">
        <v>16</v>
      </c>
      <c r="AE23" s="86">
        <f>$AA$32+$AA$33+$AA$35+$AA$41+$AA$45+$AA$34</f>
        <v>1191.9909999999998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>
        <f>8+16.9</f>
        <v>24.9</v>
      </c>
      <c r="N24" s="7"/>
      <c r="O24" s="7">
        <f>295.78+556.53</f>
        <v>852.31</v>
      </c>
      <c r="P24" s="7"/>
      <c r="Q24" s="7">
        <f>407.727+330.464+4.183</f>
        <v>742.374</v>
      </c>
      <c r="R24" s="25">
        <f>1172.945+651.324+0.797</f>
        <v>1825.0659999999998</v>
      </c>
      <c r="S24" s="7">
        <f>2217.165+45.243+2463.236+8.048</f>
        <v>4733.692</v>
      </c>
      <c r="T24" s="7"/>
      <c r="U24" s="7"/>
      <c r="V24" s="8"/>
      <c r="W24" s="8"/>
      <c r="X24" s="8"/>
      <c r="Y24" s="7"/>
      <c r="Z24" s="7"/>
      <c r="AA24" s="7">
        <f>SUM(D24:Z24)</f>
        <v>11326.118999999999</v>
      </c>
      <c r="AB24" s="87">
        <f t="shared" si="4"/>
        <v>-5442.718000000001</v>
      </c>
      <c r="AC24" s="85"/>
      <c r="AD24" s="84" t="s">
        <v>17</v>
      </c>
      <c r="AE24" s="86">
        <f>$AA$63+$AA$66+AA73</f>
        <v>1759.8120000000001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>
        <v>0.799</v>
      </c>
      <c r="P25" s="7"/>
      <c r="Q25" s="7">
        <v>1.998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2.797</v>
      </c>
      <c r="AB25" s="87">
        <f t="shared" si="4"/>
        <v>-13.721</v>
      </c>
      <c r="AC25" s="85"/>
      <c r="AD25" s="84" t="s">
        <v>18</v>
      </c>
      <c r="AE25" s="86">
        <f>$AA$52</f>
        <v>600.3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>
        <v>110.707</v>
      </c>
      <c r="N26" s="7"/>
      <c r="O26" s="7">
        <v>68.905</v>
      </c>
      <c r="P26" s="7"/>
      <c r="Q26" s="7">
        <v>85.217</v>
      </c>
      <c r="R26" s="25">
        <v>23.506</v>
      </c>
      <c r="S26" s="7">
        <v>67.494</v>
      </c>
      <c r="T26" s="7"/>
      <c r="U26" s="7"/>
      <c r="V26" s="8"/>
      <c r="W26" s="8"/>
      <c r="X26" s="8"/>
      <c r="Y26" s="7"/>
      <c r="Z26" s="7"/>
      <c r="AA26" s="7">
        <f>SUM(D26:Z26)</f>
        <v>500.005</v>
      </c>
      <c r="AB26" s="87">
        <f t="shared" si="4"/>
        <v>-322.961</v>
      </c>
      <c r="AC26" s="85"/>
      <c r="AD26" s="84" t="s">
        <v>19</v>
      </c>
      <c r="AE26" s="86">
        <f>$AA$57</f>
        <v>477.9050000000001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>
        <v>58.375</v>
      </c>
      <c r="N27" s="7"/>
      <c r="O27" s="7">
        <v>96.295</v>
      </c>
      <c r="P27" s="7"/>
      <c r="Q27" s="7">
        <v>68.424</v>
      </c>
      <c r="R27" s="25">
        <v>61.133</v>
      </c>
      <c r="S27" s="7">
        <v>46.703</v>
      </c>
      <c r="T27" s="7">
        <v>-0.172</v>
      </c>
      <c r="U27" s="7"/>
      <c r="V27" s="8">
        <v>-0.075</v>
      </c>
      <c r="W27" s="8">
        <v>-0.057</v>
      </c>
      <c r="X27" s="8"/>
      <c r="Y27" s="7"/>
      <c r="Z27" s="7"/>
      <c r="AA27" s="7">
        <f>SUM(D27:Z27)</f>
        <v>611.709</v>
      </c>
      <c r="AB27" s="87">
        <f t="shared" si="4"/>
        <v>-511.42600000000004</v>
      </c>
      <c r="AC27" s="85"/>
      <c r="AD27" s="84" t="s">
        <v>20</v>
      </c>
      <c r="AE27" s="86">
        <f>$AA$49+$AA$70+$AA$75+$AA$76+$AA$80+$AA$72+$AA$74+$AA$77+$AA$78+$AA$79</f>
        <v>7560.673999999999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>
        <v>60.61</v>
      </c>
      <c r="N28" s="7"/>
      <c r="O28" s="7">
        <f>70.116+24.17</f>
        <v>94.286</v>
      </c>
      <c r="P28" s="7"/>
      <c r="Q28" s="7">
        <f>40.85+2.25</f>
        <v>43.1</v>
      </c>
      <c r="R28" s="7">
        <v>10.22</v>
      </c>
      <c r="S28" s="7">
        <f>38.059+24.17</f>
        <v>62.229</v>
      </c>
      <c r="T28" s="7">
        <v>1.601</v>
      </c>
      <c r="U28" s="7">
        <v>4.151</v>
      </c>
      <c r="V28" s="7"/>
      <c r="W28" s="7"/>
      <c r="X28" s="7"/>
      <c r="Y28" s="7"/>
      <c r="Z28" s="7"/>
      <c r="AA28" s="7">
        <f>SUM(D28:Z28)</f>
        <v>446.437</v>
      </c>
      <c r="AB28" s="87">
        <f t="shared" si="4"/>
        <v>-1690.1370000000002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0.645</v>
      </c>
      <c r="N29" s="18">
        <f t="shared" si="7"/>
        <v>0</v>
      </c>
      <c r="O29" s="18">
        <f t="shared" si="7"/>
        <v>0</v>
      </c>
      <c r="P29" s="18">
        <f t="shared" si="7"/>
        <v>43.20099999999999</v>
      </c>
      <c r="Q29" s="18">
        <f t="shared" si="7"/>
        <v>0</v>
      </c>
      <c r="R29" s="18">
        <f t="shared" si="7"/>
        <v>0.797</v>
      </c>
      <c r="S29" s="18">
        <f t="shared" si="7"/>
        <v>10.958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136.464</v>
      </c>
      <c r="AB29" s="87">
        <f t="shared" si="4"/>
        <v>-528.7280000000001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>
        <v>0.645</v>
      </c>
      <c r="N30" s="8"/>
      <c r="O30" s="8"/>
      <c r="P30" s="8">
        <f>26.801+16.4</f>
        <v>43.20099999999999</v>
      </c>
      <c r="Q30" s="8"/>
      <c r="R30" s="8">
        <v>0.797</v>
      </c>
      <c r="S30" s="8">
        <v>10.958</v>
      </c>
      <c r="T30" s="8"/>
      <c r="U30" s="8"/>
      <c r="V30" s="8"/>
      <c r="W30" s="8"/>
      <c r="X30" s="8"/>
      <c r="Y30" s="27"/>
      <c r="Z30" s="27"/>
      <c r="AA30" s="7">
        <f>SUM(D30:Z30)</f>
        <v>136.464</v>
      </c>
      <c r="AB30" s="53">
        <f t="shared" si="4"/>
        <v>-528.7280000000001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>
        <v>132</v>
      </c>
      <c r="M32" s="18">
        <v>0.245</v>
      </c>
      <c r="N32" s="18"/>
      <c r="O32" s="18">
        <v>1</v>
      </c>
      <c r="P32" s="18">
        <v>8.918</v>
      </c>
      <c r="Q32" s="18"/>
      <c r="R32" s="18"/>
      <c r="S32" s="18">
        <v>0.6</v>
      </c>
      <c r="T32" s="18"/>
      <c r="U32" s="60">
        <v>3.937</v>
      </c>
      <c r="V32" s="60"/>
      <c r="W32" s="60"/>
      <c r="X32" s="18"/>
      <c r="Y32" s="18"/>
      <c r="Z32" s="18"/>
      <c r="AA32" s="18">
        <f>SUM(D32:Z32)</f>
        <v>177.948</v>
      </c>
      <c r="AB32" s="53">
        <f t="shared" si="4"/>
        <v>-327.499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f>532.518-18.545</f>
        <v>513.9730000000001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122.38</v>
      </c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122.38</v>
      </c>
      <c r="AB33" s="53">
        <f t="shared" si="4"/>
        <v>-391.5930000000001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677.165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3.405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498.277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663.2989999999999</v>
      </c>
      <c r="AB35" s="53">
        <f t="shared" si="4"/>
        <v>-13.8660000000001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f>608.577+28.145</f>
        <v>636.722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>
        <v>491.916</v>
      </c>
      <c r="U36" s="7"/>
      <c r="V36" s="8"/>
      <c r="W36" s="8"/>
      <c r="X36" s="7"/>
      <c r="Y36" s="7"/>
      <c r="Z36" s="7"/>
      <c r="AA36" s="7">
        <f>SUM(D36:Z36)</f>
        <v>636.717</v>
      </c>
      <c r="AB36" s="53">
        <f t="shared" si="4"/>
        <v>-0.0049999999999954525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f>25.245-4.6</f>
        <v>20.645000000000003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>
        <v>3.405</v>
      </c>
      <c r="M39" s="7"/>
      <c r="N39" s="7"/>
      <c r="O39" s="7"/>
      <c r="P39" s="25"/>
      <c r="Q39" s="7"/>
      <c r="R39" s="25"/>
      <c r="S39" s="7"/>
      <c r="T39" s="7">
        <v>1.52</v>
      </c>
      <c r="U39" s="7"/>
      <c r="V39" s="8"/>
      <c r="W39" s="8"/>
      <c r="X39" s="7"/>
      <c r="Y39" s="7"/>
      <c r="Z39" s="7"/>
      <c r="AA39" s="7">
        <f>SUM(D39:Z39)</f>
        <v>12.568</v>
      </c>
      <c r="AB39" s="53">
        <f t="shared" si="4"/>
        <v>-8.077000000000004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19.095-5</f>
        <v>14.094999999999999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>
        <v>1.541</v>
      </c>
      <c r="U40" s="7"/>
      <c r="V40" s="7"/>
      <c r="W40" s="7"/>
      <c r="X40" s="7"/>
      <c r="Y40" s="7"/>
      <c r="Z40" s="7"/>
      <c r="AA40" s="7">
        <f>SUM(D40:Z40)</f>
        <v>8.915</v>
      </c>
      <c r="AB40" s="53">
        <f t="shared" si="4"/>
        <v>-5.18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2.396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96.091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126.894</v>
      </c>
      <c r="AB41" s="53">
        <f t="shared" si="4"/>
        <v>-130.305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>
        <v>92.452</v>
      </c>
      <c r="T42" s="7"/>
      <c r="U42" s="7"/>
      <c r="V42" s="8"/>
      <c r="W42" s="8"/>
      <c r="X42" s="7"/>
      <c r="Y42" s="7"/>
      <c r="Z42" s="7"/>
      <c r="AA42" s="7">
        <f>SUM(D42:Z42)</f>
        <v>115.30799999999999</v>
      </c>
      <c r="AB42" s="53">
        <f t="shared" si="4"/>
        <v>-114.19900000000001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>
        <v>1.556</v>
      </c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5.891</v>
      </c>
      <c r="AB43" s="53">
        <f t="shared" si="4"/>
        <v>-10.191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>
        <v>0.84</v>
      </c>
      <c r="N44" s="7"/>
      <c r="O44" s="7"/>
      <c r="P44" s="7"/>
      <c r="Q44" s="7"/>
      <c r="R44" s="7"/>
      <c r="S44" s="7">
        <v>3.639</v>
      </c>
      <c r="T44" s="7"/>
      <c r="U44" s="7"/>
      <c r="V44" s="7"/>
      <c r="W44" s="7"/>
      <c r="X44" s="7"/>
      <c r="Y44" s="7"/>
      <c r="Z44" s="7"/>
      <c r="AA44" s="7">
        <f>SUM(D44:Z44)</f>
        <v>5.695</v>
      </c>
      <c r="AB44" s="53">
        <f t="shared" si="4"/>
        <v>-5.914999999999999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6</v>
      </c>
      <c r="N45" s="18">
        <f t="shared" si="12"/>
        <v>0</v>
      </c>
      <c r="O45" s="18">
        <f t="shared" si="12"/>
        <v>0</v>
      </c>
      <c r="P45" s="18">
        <f t="shared" si="12"/>
        <v>33.828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70.741</v>
      </c>
      <c r="AB45" s="53">
        <f t="shared" si="4"/>
        <v>-139.44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>
        <v>33.828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63.501000000000005</v>
      </c>
      <c r="AB46" s="53">
        <f t="shared" si="4"/>
        <v>-132.08599999999998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>
        <v>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6.291</v>
      </c>
      <c r="AB48" s="53">
        <f t="shared" si="4"/>
        <v>-3.3529999999999998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7.59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27.596</v>
      </c>
      <c r="AB49" s="53">
        <f t="shared" si="4"/>
        <v>-18.476000000000003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>
        <v>7.59</v>
      </c>
      <c r="U50" s="8"/>
      <c r="V50" s="8"/>
      <c r="W50" s="8"/>
      <c r="X50" s="8"/>
      <c r="Y50" s="8"/>
      <c r="Z50" s="8"/>
      <c r="AA50" s="7">
        <f>SUM(D50:Z50)</f>
        <v>10.39</v>
      </c>
      <c r="AB50" s="53">
        <f t="shared" si="4"/>
        <v>-12.349999999999998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3.7</v>
      </c>
      <c r="M52" s="18">
        <f t="shared" si="14"/>
        <v>0</v>
      </c>
      <c r="N52" s="18">
        <f t="shared" si="14"/>
        <v>0</v>
      </c>
      <c r="O52" s="18">
        <f t="shared" si="14"/>
        <v>74.109</v>
      </c>
      <c r="P52" s="18">
        <f t="shared" si="14"/>
        <v>25.5</v>
      </c>
      <c r="Q52" s="18">
        <f t="shared" si="14"/>
        <v>8.5</v>
      </c>
      <c r="R52" s="18">
        <f t="shared" si="14"/>
        <v>144.519</v>
      </c>
      <c r="S52" s="18">
        <f t="shared" si="14"/>
        <v>160.857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600.3</v>
      </c>
      <c r="AB52" s="53">
        <f t="shared" si="4"/>
        <v>-350.249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>
        <v>144.519</v>
      </c>
      <c r="S53" s="7">
        <v>160.754</v>
      </c>
      <c r="T53" s="7"/>
      <c r="U53" s="7"/>
      <c r="V53" s="8"/>
      <c r="W53" s="8"/>
      <c r="X53" s="8"/>
      <c r="Y53" s="7"/>
      <c r="Z53" s="7"/>
      <c r="AA53" s="7">
        <f>SUM(D53:Z53)</f>
        <v>442.57500000000005</v>
      </c>
      <c r="AB53" s="53">
        <f t="shared" si="4"/>
        <v>-121.3839999999999</v>
      </c>
    </row>
    <row r="54" spans="2:28" ht="15.7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>
        <v>3.887</v>
      </c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23.304000000000002</v>
      </c>
      <c r="AB54" s="53">
        <f t="shared" si="4"/>
        <v>-70.8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>
        <v>3.7</v>
      </c>
      <c r="M56" s="7"/>
      <c r="N56" s="7"/>
      <c r="O56" s="7">
        <v>70.222</v>
      </c>
      <c r="P56" s="7">
        <v>25.5</v>
      </c>
      <c r="Q56" s="7">
        <v>8.5</v>
      </c>
      <c r="R56" s="7"/>
      <c r="S56" s="7">
        <v>0.103</v>
      </c>
      <c r="T56" s="7"/>
      <c r="U56" s="7"/>
      <c r="V56" s="7"/>
      <c r="W56" s="7"/>
      <c r="X56" s="7"/>
      <c r="Y56" s="7"/>
      <c r="Z56" s="7"/>
      <c r="AA56" s="7">
        <f>SUM(D56:Z56)</f>
        <v>134.421</v>
      </c>
      <c r="AB56" s="53">
        <f t="shared" si="4"/>
        <v>-151.445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8.14</v>
      </c>
      <c r="N57" s="18">
        <f t="shared" si="15"/>
        <v>0</v>
      </c>
      <c r="O57" s="18">
        <f t="shared" si="15"/>
        <v>18.855</v>
      </c>
      <c r="P57" s="18">
        <f t="shared" si="15"/>
        <v>0</v>
      </c>
      <c r="Q57" s="18">
        <f t="shared" si="15"/>
        <v>14.895</v>
      </c>
      <c r="R57" s="18">
        <f t="shared" si="15"/>
        <v>13.436</v>
      </c>
      <c r="S57" s="18">
        <f t="shared" si="15"/>
        <v>0</v>
      </c>
      <c r="T57" s="18">
        <f>SUM(T58:T62)</f>
        <v>271.74500000000006</v>
      </c>
      <c r="U57" s="18">
        <f>SUM(U58:U62)</f>
        <v>17.48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477.9050000000001</v>
      </c>
      <c r="AB57" s="53">
        <f t="shared" si="4"/>
        <v>-283.04899999999986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>
        <v>258.713</v>
      </c>
      <c r="U58" s="7">
        <v>17.48</v>
      </c>
      <c r="V58" s="8"/>
      <c r="W58" s="8"/>
      <c r="X58" s="7"/>
      <c r="Y58" s="7"/>
      <c r="Z58" s="7"/>
      <c r="AA58" s="7">
        <f>SUM(D58:Z58)</f>
        <v>373.26300000000003</v>
      </c>
      <c r="AB58" s="53">
        <f t="shared" si="4"/>
        <v>-68.80699999999996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>
        <v>0.5</v>
      </c>
      <c r="U59" s="7"/>
      <c r="V59" s="8"/>
      <c r="W59" s="8"/>
      <c r="X59" s="7"/>
      <c r="Y59" s="7"/>
      <c r="Z59" s="7"/>
      <c r="AA59" s="7">
        <f>SUM(D59:Z59)</f>
        <v>0.5</v>
      </c>
      <c r="AB59" s="53">
        <f t="shared" si="4"/>
        <v>0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>
        <v>4.187</v>
      </c>
      <c r="N60" s="7"/>
      <c r="O60" s="7"/>
      <c r="P60" s="25"/>
      <c r="Q60" s="7"/>
      <c r="R60" s="7"/>
      <c r="S60" s="7"/>
      <c r="T60" s="7">
        <v>0.576</v>
      </c>
      <c r="U60" s="7"/>
      <c r="V60" s="8"/>
      <c r="W60" s="8"/>
      <c r="X60" s="7"/>
      <c r="Y60" s="7"/>
      <c r="Z60" s="7"/>
      <c r="AA60" s="7">
        <f>SUM(D60:Z60)</f>
        <v>6.148</v>
      </c>
      <c r="AB60" s="53">
        <f t="shared" si="4"/>
        <v>-32.406000000000006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>
        <v>14.895</v>
      </c>
      <c r="R61" s="7">
        <v>3.536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26.338</v>
      </c>
      <c r="AB61" s="53">
        <f t="shared" si="4"/>
        <v>-35.423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>
        <v>3.953</v>
      </c>
      <c r="N62" s="7"/>
      <c r="O62" s="7">
        <v>18.855</v>
      </c>
      <c r="P62" s="7"/>
      <c r="Q62" s="7"/>
      <c r="R62" s="7">
        <v>9.9</v>
      </c>
      <c r="S62" s="7"/>
      <c r="T62" s="7">
        <v>11.956</v>
      </c>
      <c r="U62" s="7"/>
      <c r="V62" s="7"/>
      <c r="W62" s="7"/>
      <c r="X62" s="7"/>
      <c r="Y62" s="7"/>
      <c r="Z62" s="7"/>
      <c r="AA62" s="7">
        <f>SUM(D62:Z62)</f>
        <v>71.65599999999999</v>
      </c>
      <c r="AB62" s="53">
        <f t="shared" si="4"/>
        <v>-146.413</v>
      </c>
    </row>
    <row r="63" spans="2:28" ht="15.75">
      <c r="B63" s="13" t="s">
        <v>44</v>
      </c>
      <c r="C63" s="18">
        <f>C64+C65</f>
        <v>4108.48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498.567</v>
      </c>
      <c r="P63" s="18">
        <f t="shared" si="16"/>
        <v>0</v>
      </c>
      <c r="Q63" s="18">
        <f t="shared" si="16"/>
        <v>17.281</v>
      </c>
      <c r="R63" s="18">
        <f t="shared" si="16"/>
        <v>0</v>
      </c>
      <c r="S63" s="18">
        <f t="shared" si="16"/>
        <v>0</v>
      </c>
      <c r="T63" s="18">
        <f>T64+T65</f>
        <v>242.824</v>
      </c>
      <c r="U63" s="18">
        <f t="shared" si="16"/>
        <v>0.38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1719.8120000000001</v>
      </c>
      <c r="AB63" s="53">
        <f t="shared" si="4"/>
        <v>-2388.6679999999997</v>
      </c>
    </row>
    <row r="64" spans="2:28" ht="15.75">
      <c r="B64" s="32" t="s">
        <v>49</v>
      </c>
      <c r="C64" s="27">
        <f>297.858-233</f>
        <v>64.858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-64.858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>
        <v>498.567</v>
      </c>
      <c r="P65" s="8"/>
      <c r="Q65" s="8">
        <v>17.281</v>
      </c>
      <c r="R65" s="8"/>
      <c r="S65" s="8"/>
      <c r="T65" s="8">
        <v>242.824</v>
      </c>
      <c r="U65" s="8">
        <v>0.38</v>
      </c>
      <c r="V65" s="8"/>
      <c r="W65" s="8"/>
      <c r="X65" s="8"/>
      <c r="Y65" s="8"/>
      <c r="Z65" s="8"/>
      <c r="AA65" s="8">
        <f>SUM(D65:Z65)</f>
        <v>1719.8120000000001</v>
      </c>
      <c r="AB65" s="53">
        <f t="shared" si="4"/>
        <v>-2323.8099999999995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 hidden="1">
      <c r="B69" s="15" t="s">
        <v>60</v>
      </c>
      <c r="C69" s="18">
        <f>200-200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1038.512</v>
      </c>
      <c r="AB69" s="53">
        <f t="shared" si="4"/>
        <v>1038.512</v>
      </c>
    </row>
    <row r="70" spans="1:29" ht="15.75">
      <c r="A70" s="10">
        <v>170703</v>
      </c>
      <c r="B70" s="13" t="s">
        <v>45</v>
      </c>
      <c r="C70" s="18">
        <f>C71</f>
        <v>1070.203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54.768</v>
      </c>
      <c r="M70" s="18">
        <f t="shared" si="18"/>
        <v>193.151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335.45</v>
      </c>
      <c r="S70" s="18">
        <f t="shared" si="18"/>
        <v>214.355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1038.512</v>
      </c>
      <c r="AB70" s="53">
        <f t="shared" si="4"/>
        <v>-31.69100000000003</v>
      </c>
      <c r="AC70" s="35"/>
    </row>
    <row r="71" spans="2:40" s="35" customFormat="1" ht="15.75">
      <c r="B71" s="32" t="s">
        <v>49</v>
      </c>
      <c r="C71" s="27">
        <f>837.203+233</f>
        <v>1070.203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>
        <v>54.768</v>
      </c>
      <c r="M71" s="8">
        <v>193.151</v>
      </c>
      <c r="N71" s="8"/>
      <c r="O71" s="8"/>
      <c r="P71" s="8"/>
      <c r="Q71" s="8"/>
      <c r="R71" s="8">
        <v>335.45</v>
      </c>
      <c r="S71" s="8">
        <v>214.355</v>
      </c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1038.512</v>
      </c>
      <c r="AB71" s="53">
        <f t="shared" si="4"/>
        <v>-31.69100000000003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>
        <f>8.837+492</f>
        <v>500.837</v>
      </c>
      <c r="M80" s="18"/>
      <c r="N80" s="18"/>
      <c r="O80" s="18">
        <v>647.523</v>
      </c>
      <c r="P80" s="18">
        <v>169.225</v>
      </c>
      <c r="Q80" s="18">
        <v>371.854</v>
      </c>
      <c r="R80" s="18">
        <v>1284.034</v>
      </c>
      <c r="S80" s="18">
        <v>600.644</v>
      </c>
      <c r="T80" s="18">
        <v>115.016</v>
      </c>
      <c r="U80" s="18">
        <v>139.833</v>
      </c>
      <c r="V80" s="18"/>
      <c r="W80" s="18"/>
      <c r="X80" s="18"/>
      <c r="Y80" s="18"/>
      <c r="Z80" s="18"/>
      <c r="AA80" s="18">
        <f t="shared" si="19"/>
        <v>6440.250999999999</v>
      </c>
      <c r="AB80" s="53">
        <f t="shared" si="4"/>
        <v>6440.250999999999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701.4459999999999</v>
      </c>
      <c r="M81" s="26">
        <f t="shared" si="20"/>
        <v>480.09799999999996</v>
      </c>
      <c r="N81" s="26">
        <f t="shared" si="20"/>
        <v>0</v>
      </c>
      <c r="O81" s="26">
        <f t="shared" si="20"/>
        <v>2581.6800000000003</v>
      </c>
      <c r="P81" s="26">
        <f t="shared" si="20"/>
        <v>435.3215</v>
      </c>
      <c r="Q81" s="26">
        <f t="shared" si="20"/>
        <v>1367.673</v>
      </c>
      <c r="R81" s="26">
        <f t="shared" si="20"/>
        <v>4623.773999999999</v>
      </c>
      <c r="S81" s="26">
        <f t="shared" si="20"/>
        <v>6129.238</v>
      </c>
      <c r="T81" s="26">
        <f>SUM(T82:T88)</f>
        <v>1575.7839999999999</v>
      </c>
      <c r="U81" s="26">
        <f t="shared" si="20"/>
        <v>263.621</v>
      </c>
      <c r="V81" s="26">
        <f t="shared" si="20"/>
        <v>-0.075</v>
      </c>
      <c r="W81" s="26">
        <f t="shared" si="20"/>
        <v>-0.057</v>
      </c>
      <c r="X81" s="26">
        <f t="shared" si="20"/>
        <v>-1.309</v>
      </c>
      <c r="Y81" s="26">
        <f t="shared" si="20"/>
        <v>0</v>
      </c>
      <c r="Z81" s="26">
        <f t="shared" si="20"/>
        <v>0</v>
      </c>
      <c r="AA81" s="26">
        <f t="shared" si="20"/>
        <v>28901.2345</v>
      </c>
      <c r="AB81" s="53">
        <f t="shared" si="4"/>
        <v>-7074.308499999999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22012.216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35.867</v>
      </c>
      <c r="N82" s="23">
        <f t="shared" si="21"/>
        <v>0</v>
      </c>
      <c r="O82" s="23">
        <f t="shared" si="21"/>
        <v>852.31</v>
      </c>
      <c r="P82" s="23">
        <f t="shared" si="21"/>
        <v>33.828</v>
      </c>
      <c r="Q82" s="23">
        <f t="shared" si="21"/>
        <v>742.374</v>
      </c>
      <c r="R82" s="23">
        <f t="shared" si="21"/>
        <v>2871.2079999999996</v>
      </c>
      <c r="S82" s="23">
        <f t="shared" si="21"/>
        <v>5110.885</v>
      </c>
      <c r="T82" s="23">
        <f t="shared" si="21"/>
        <v>1208.616</v>
      </c>
      <c r="U82" s="23">
        <f t="shared" si="21"/>
        <v>115.14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15672.648</v>
      </c>
      <c r="AB82" s="53">
        <f t="shared" si="4"/>
        <v>-6339.568000000001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0.799</v>
      </c>
      <c r="P83" s="23">
        <f t="shared" si="22"/>
        <v>0</v>
      </c>
      <c r="Q83" s="23">
        <f t="shared" si="22"/>
        <v>1.998</v>
      </c>
      <c r="R83" s="23">
        <f t="shared" si="22"/>
        <v>0</v>
      </c>
      <c r="S83" s="23">
        <f t="shared" si="22"/>
        <v>0</v>
      </c>
      <c r="T83" s="23">
        <f t="shared" si="22"/>
        <v>0.5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5.096</v>
      </c>
      <c r="AB83" s="53">
        <f t="shared" si="4"/>
        <v>-14.325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110.707</v>
      </c>
      <c r="N84" s="23">
        <f t="shared" si="23"/>
        <v>0</v>
      </c>
      <c r="O84" s="23">
        <f t="shared" si="23"/>
        <v>68.905</v>
      </c>
      <c r="P84" s="23">
        <f t="shared" si="23"/>
        <v>0</v>
      </c>
      <c r="Q84" s="23">
        <f t="shared" si="23"/>
        <v>85.217</v>
      </c>
      <c r="R84" s="23">
        <f t="shared" si="23"/>
        <v>23.506</v>
      </c>
      <c r="S84" s="23">
        <f t="shared" si="23"/>
        <v>67.494</v>
      </c>
      <c r="T84" s="23">
        <f t="shared" si="23"/>
        <v>3.3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503.305</v>
      </c>
      <c r="AB84" s="53">
        <f t="shared" si="4"/>
        <v>-322.96099999999996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1642.6620000000003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3.405</v>
      </c>
      <c r="M85" s="23">
        <f t="shared" si="24"/>
        <v>67.84</v>
      </c>
      <c r="N85" s="23">
        <f t="shared" si="24"/>
        <v>0</v>
      </c>
      <c r="O85" s="23">
        <f t="shared" si="24"/>
        <v>102.467</v>
      </c>
      <c r="P85" s="23">
        <f t="shared" si="24"/>
        <v>0.0165</v>
      </c>
      <c r="Q85" s="23">
        <f t="shared" si="24"/>
        <v>68.93400000000001</v>
      </c>
      <c r="R85" s="23">
        <f t="shared" si="24"/>
        <v>61.133</v>
      </c>
      <c r="S85" s="23">
        <f t="shared" si="24"/>
        <v>46.703</v>
      </c>
      <c r="T85" s="23">
        <f t="shared" si="24"/>
        <v>-9.806000000000001</v>
      </c>
      <c r="U85" s="23">
        <f t="shared" si="24"/>
        <v>0</v>
      </c>
      <c r="V85" s="23">
        <f t="shared" si="24"/>
        <v>-0.075</v>
      </c>
      <c r="W85" s="23">
        <f t="shared" si="24"/>
        <v>-0.057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670.4734999999998</v>
      </c>
      <c r="AB85" s="53">
        <f>AA85-C85</f>
        <v>-972.1885000000004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0.645</v>
      </c>
      <c r="N87" s="23">
        <f t="shared" si="26"/>
        <v>0</v>
      </c>
      <c r="O87" s="23">
        <f t="shared" si="26"/>
        <v>498.567</v>
      </c>
      <c r="P87" s="23">
        <f t="shared" si="26"/>
        <v>43.20099999999999</v>
      </c>
      <c r="Q87" s="23">
        <f t="shared" si="26"/>
        <v>32.176</v>
      </c>
      <c r="R87" s="23">
        <f t="shared" si="26"/>
        <v>4.333</v>
      </c>
      <c r="S87" s="23">
        <f t="shared" si="26"/>
        <v>10.958</v>
      </c>
      <c r="T87" s="23">
        <f t="shared" si="26"/>
        <v>242.824</v>
      </c>
      <c r="U87" s="23">
        <f t="shared" si="26"/>
        <v>0.38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1993.7620000000002</v>
      </c>
      <c r="AB87" s="53">
        <f>AA87-C87</f>
        <v>-2923.3070000000002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6271.611000000001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698.0409999999999</v>
      </c>
      <c r="M88" s="23">
        <f t="shared" si="27"/>
        <v>265.039</v>
      </c>
      <c r="N88" s="23">
        <f t="shared" si="27"/>
        <v>0</v>
      </c>
      <c r="O88" s="23">
        <f t="shared" si="27"/>
        <v>1058.632</v>
      </c>
      <c r="P88" s="23">
        <f t="shared" si="27"/>
        <v>358.276</v>
      </c>
      <c r="Q88" s="23">
        <f t="shared" si="27"/>
        <v>436.974</v>
      </c>
      <c r="R88" s="23">
        <f t="shared" si="27"/>
        <v>1663.594</v>
      </c>
      <c r="S88" s="23">
        <f t="shared" si="27"/>
        <v>893.198</v>
      </c>
      <c r="T88" s="23">
        <f t="shared" si="27"/>
        <v>130.35</v>
      </c>
      <c r="U88" s="23">
        <f t="shared" si="27"/>
        <v>148.101</v>
      </c>
      <c r="V88" s="23">
        <f t="shared" si="27"/>
        <v>0</v>
      </c>
      <c r="W88" s="23">
        <f t="shared" si="27"/>
        <v>0</v>
      </c>
      <c r="X88" s="23">
        <f t="shared" si="27"/>
        <v>-1.309</v>
      </c>
      <c r="Y88" s="23">
        <f t="shared" si="27"/>
        <v>0</v>
      </c>
      <c r="Z88" s="23">
        <f t="shared" si="27"/>
        <v>0</v>
      </c>
      <c r="AA88" s="23">
        <f t="shared" si="27"/>
        <v>10055.949999999999</v>
      </c>
      <c r="AB88" s="53">
        <f>AA88-C88</f>
        <v>3784.338999999998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zoomScale="85" zoomScaleNormal="85" zoomScaleSheetLayoutView="55" workbookViewId="0" topLeftCell="B1">
      <pane xSplit="4740" ySplit="2715" topLeftCell="Q128" activePane="bottomRight" state="split"/>
      <selection pane="topLeft" activeCell="P84" sqref="P84"/>
      <selection pane="topRight" activeCell="T38" sqref="T38"/>
      <selection pane="bottomLeft" activeCell="B81" sqref="B81"/>
      <selection pane="bottomRight" activeCell="H13" sqref="H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3</v>
      </c>
      <c r="E5" s="5">
        <v>4</v>
      </c>
      <c r="F5" s="5">
        <v>5</v>
      </c>
      <c r="G5" s="5">
        <v>6</v>
      </c>
      <c r="H5" s="5">
        <v>7</v>
      </c>
      <c r="I5" s="5">
        <v>10</v>
      </c>
      <c r="J5" s="6">
        <v>11</v>
      </c>
      <c r="K5" s="5">
        <v>12</v>
      </c>
      <c r="L5" s="5">
        <v>13</v>
      </c>
      <c r="M5" s="5">
        <v>14</v>
      </c>
      <c r="N5" s="5">
        <v>18</v>
      </c>
      <c r="O5" s="5">
        <v>18</v>
      </c>
      <c r="P5" s="5">
        <v>19</v>
      </c>
      <c r="Q5" s="5">
        <v>20</v>
      </c>
      <c r="R5" s="5">
        <v>21</v>
      </c>
      <c r="S5" s="5">
        <v>24</v>
      </c>
      <c r="T5" s="5">
        <v>25</v>
      </c>
      <c r="U5" s="5">
        <v>26</v>
      </c>
      <c r="V5" s="6">
        <v>27</v>
      </c>
      <c r="W5" s="5"/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3656.9</v>
      </c>
      <c r="D7" s="1">
        <v>3656.9</v>
      </c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331.00000000000006</v>
      </c>
      <c r="D8" s="37">
        <f aca="true" t="shared" si="1" ref="D8:Y8">SUM(D9:D16)</f>
        <v>331.00000000000006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119.3</v>
      </c>
      <c r="D9" s="40">
        <v>119.3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52.7</v>
      </c>
      <c r="D11" s="40">
        <v>52.7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10.4</v>
      </c>
      <c r="D12" s="40">
        <v>10.4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56.2</v>
      </c>
      <c r="D13" s="40">
        <v>56.2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8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47.8</v>
      </c>
      <c r="D14" s="40">
        <v>47.8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10.3</v>
      </c>
      <c r="D15" s="40">
        <v>10.3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34.3</v>
      </c>
      <c r="D16" s="40">
        <v>34.3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3987.9</v>
      </c>
      <c r="D17" s="22">
        <f>SUM(D6:D8)</f>
        <v>3987.9</v>
      </c>
      <c r="E17" s="22">
        <f aca="true" t="shared" si="2" ref="E17:Y17">SUM(E6:E8)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39638.714510000005</v>
      </c>
      <c r="D18" s="24">
        <f aca="true" t="shared" si="3" ref="D18:AA18">D19+D23+D29+D32+D33+D34+D35+D41+D45+D49+D52+D57+D63+D70+D75+D76+D80+D31+D66+D74+D72+D73+D77+D78+D79+D69</f>
        <v>457.673</v>
      </c>
      <c r="E18" s="24">
        <f t="shared" si="3"/>
        <v>61.497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519.17</v>
      </c>
      <c r="AB18" s="53">
        <f aca="true" t="shared" si="4" ref="AB18:AB84">AA18-C18</f>
        <v>-39119.54451000001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4585.458</v>
      </c>
      <c r="D19" s="18">
        <f t="shared" si="5"/>
        <v>6.2700000000000005</v>
      </c>
      <c r="E19" s="18">
        <f t="shared" si="5"/>
        <v>14.972999999999999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21.243000000000002</v>
      </c>
      <c r="AB19" s="53">
        <f t="shared" si="4"/>
        <v>-4564.214999999999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3350.649</v>
      </c>
      <c r="D20" s="7">
        <v>6.08</v>
      </c>
      <c r="E20" s="7">
        <v>3.943</v>
      </c>
      <c r="F20" s="7"/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10.023</v>
      </c>
      <c r="AB20" s="87">
        <f t="shared" si="4"/>
        <v>-3340.6259999999997</v>
      </c>
      <c r="AC20" s="85"/>
      <c r="AD20" s="84" t="s">
        <v>48</v>
      </c>
      <c r="AE20" s="86">
        <f>AA19</f>
        <v>21.243000000000002</v>
      </c>
      <c r="AF20" s="83"/>
      <c r="AG20" s="83"/>
    </row>
    <row r="21" spans="2:33" ht="15.75">
      <c r="B21" s="3" t="s">
        <v>1</v>
      </c>
      <c r="C21" s="23">
        <v>345.194</v>
      </c>
      <c r="D21" s="7"/>
      <c r="E21" s="7">
        <v>3.544</v>
      </c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3.544</v>
      </c>
      <c r="AB21" s="87">
        <f t="shared" si="4"/>
        <v>-341.65000000000003</v>
      </c>
      <c r="AC21" s="85"/>
      <c r="AD21" s="84" t="s">
        <v>15</v>
      </c>
      <c r="AE21" s="86">
        <f>AA23</f>
        <v>0</v>
      </c>
      <c r="AF21" s="83"/>
      <c r="AG21" s="83"/>
    </row>
    <row r="22" spans="2:33" ht="15.75">
      <c r="B22" s="3" t="s">
        <v>5</v>
      </c>
      <c r="C22" s="23">
        <v>889.615</v>
      </c>
      <c r="D22" s="7">
        <v>0.19</v>
      </c>
      <c r="E22" s="7">
        <v>7.486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7.676</v>
      </c>
      <c r="AB22" s="87">
        <f t="shared" si="4"/>
        <v>-881.939</v>
      </c>
      <c r="AC22" s="85"/>
      <c r="AD22" s="84" t="s">
        <v>52</v>
      </c>
      <c r="AE22" s="86">
        <f>$AA$29+$AA$31</f>
        <v>0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24197.403000000002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>SUM(Q24:Q28)</f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0</v>
      </c>
      <c r="AB23" s="87">
        <f t="shared" si="4"/>
        <v>-24197.403000000002</v>
      </c>
      <c r="AC23" s="82"/>
      <c r="AD23" s="84" t="s">
        <v>16</v>
      </c>
      <c r="AE23" s="86">
        <f>$AA$32+$AA$33+$AA$35+$AA$41+$AA$45+$AA$34</f>
        <v>0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20652.922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87">
        <f t="shared" si="4"/>
        <v>-20652.922</v>
      </c>
      <c r="AC24" s="85"/>
      <c r="AD24" s="84" t="s">
        <v>17</v>
      </c>
      <c r="AE24" s="86">
        <f>$AA$63+$AA$66+AA73</f>
        <v>17.586</v>
      </c>
      <c r="AF24" s="83"/>
      <c r="AG24" s="83"/>
    </row>
    <row r="25" spans="2:33" ht="15.75">
      <c r="B25" s="3" t="s">
        <v>2</v>
      </c>
      <c r="C25" s="23">
        <v>16.722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87">
        <f t="shared" si="4"/>
        <v>-16.722</v>
      </c>
      <c r="AC25" s="85"/>
      <c r="AD25" s="84" t="s">
        <v>18</v>
      </c>
      <c r="AE25" s="86">
        <f>$AA$52</f>
        <v>3.787</v>
      </c>
      <c r="AF25" s="83"/>
      <c r="AG25" s="83"/>
    </row>
    <row r="26" spans="2:33" ht="15.75">
      <c r="B26" s="3" t="s">
        <v>0</v>
      </c>
      <c r="C26" s="23">
        <v>723.161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0</v>
      </c>
      <c r="AB26" s="87">
        <f t="shared" si="4"/>
        <v>-723.161</v>
      </c>
      <c r="AC26" s="85"/>
      <c r="AD26" s="84" t="s">
        <v>19</v>
      </c>
      <c r="AE26" s="86">
        <f>$AA$57</f>
        <v>0</v>
      </c>
      <c r="AF26" s="83"/>
      <c r="AG26" s="83"/>
    </row>
    <row r="27" spans="2:33" ht="15.75">
      <c r="B27" s="3" t="s">
        <v>1</v>
      </c>
      <c r="C27" s="23">
        <v>648.06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0</v>
      </c>
      <c r="AB27" s="87">
        <f t="shared" si="4"/>
        <v>-648.06</v>
      </c>
      <c r="AC27" s="85"/>
      <c r="AD27" s="84" t="s">
        <v>20</v>
      </c>
      <c r="AE27" s="86">
        <f>$AA$49+$AA$70+$AA$75+$AA$76+$AA$80+$AA$72+$AA$74+$AA$77+$AA$78+$AA$79</f>
        <v>476.55400000000003</v>
      </c>
      <c r="AF27" s="83"/>
      <c r="AG27" s="83"/>
    </row>
    <row r="28" spans="2:33" ht="15.75">
      <c r="B28" s="3" t="s">
        <v>5</v>
      </c>
      <c r="C28" s="23">
        <v>2156.538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0</v>
      </c>
      <c r="AB28" s="87">
        <f t="shared" si="4"/>
        <v>-2156.538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548.729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87">
        <f t="shared" si="4"/>
        <v>-548.729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v>548.729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-548.729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752.902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0</v>
      </c>
      <c r="AB32" s="53">
        <f t="shared" si="4"/>
        <v>-752.902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611.593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-611.593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67.622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-67.622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584.766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0</v>
      </c>
      <c r="AB35" s="53">
        <f t="shared" si="4"/>
        <v>-584.766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549.904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-549.904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2.405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-2.405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14.046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0</v>
      </c>
      <c r="AB39" s="53">
        <f t="shared" si="4"/>
        <v>-14.046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15.111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</v>
      </c>
      <c r="AB40" s="53">
        <f t="shared" si="4"/>
        <v>-15.111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271.004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-271.004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248.599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-248.599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11.99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-11.99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10.415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-10.415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247.139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-247.139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239.286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-239.286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3.853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-3.853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95.375</v>
      </c>
      <c r="D49" s="18">
        <f aca="true" t="shared" si="13" ref="D49:Y49">D50+D51</f>
        <v>0</v>
      </c>
      <c r="E49" s="18">
        <f t="shared" si="13"/>
        <v>5.176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5.176</v>
      </c>
      <c r="AB49" s="53">
        <f t="shared" si="4"/>
        <v>-90.199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79.25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-79.25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16.125</v>
      </c>
      <c r="D51" s="8"/>
      <c r="E51" s="8">
        <v>5.176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5.176</v>
      </c>
      <c r="AB51" s="53">
        <f t="shared" si="4"/>
        <v>-10.949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1215.939</v>
      </c>
      <c r="D52" s="18">
        <f t="shared" si="14"/>
        <v>0</v>
      </c>
      <c r="E52" s="18">
        <f t="shared" si="14"/>
        <v>3.787</v>
      </c>
      <c r="F52" s="18">
        <f t="shared" si="14"/>
        <v>0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3.787</v>
      </c>
      <c r="AB52" s="53">
        <f t="shared" si="4"/>
        <v>-1212.152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838.283</v>
      </c>
      <c r="D53" s="7"/>
      <c r="E53" s="7">
        <v>2.947</v>
      </c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2.947</v>
      </c>
      <c r="AB53" s="53">
        <f t="shared" si="4"/>
        <v>-835.336</v>
      </c>
    </row>
    <row r="54" spans="2:28" ht="15.75">
      <c r="B54" s="3" t="s">
        <v>1</v>
      </c>
      <c r="C54" s="23">
        <v>73.287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0</v>
      </c>
      <c r="AB54" s="53">
        <f t="shared" si="4"/>
        <v>-73.287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v>297.749</v>
      </c>
      <c r="D56" s="7"/>
      <c r="E56" s="7">
        <v>0.84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0.84</v>
      </c>
      <c r="AB56" s="53">
        <f t="shared" si="4"/>
        <v>-296.90900000000005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1098.16851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0</v>
      </c>
      <c r="AB57" s="53">
        <f t="shared" si="4"/>
        <v>-1098.16851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759.287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-759.287</v>
      </c>
    </row>
    <row r="59" spans="2:28" ht="15.75">
      <c r="B59" s="3" t="s">
        <v>2</v>
      </c>
      <c r="C59" s="23">
        <v>0.00051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-0.00051</v>
      </c>
    </row>
    <row r="60" spans="2:28" ht="15.75">
      <c r="B60" s="3" t="s">
        <v>1</v>
      </c>
      <c r="C60" s="23">
        <v>37.305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0</v>
      </c>
      <c r="AB60" s="53">
        <f t="shared" si="4"/>
        <v>-37.305</v>
      </c>
    </row>
    <row r="61" spans="2:28" ht="15.75">
      <c r="B61" s="3" t="s">
        <v>10</v>
      </c>
      <c r="C61" s="23">
        <v>82.123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-82.123</v>
      </c>
    </row>
    <row r="62" spans="2:28" ht="15.75">
      <c r="B62" s="3" t="s">
        <v>5</v>
      </c>
      <c r="C62" s="23">
        <v>219.453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0</v>
      </c>
      <c r="AB62" s="53">
        <f t="shared" si="4"/>
        <v>-219.453</v>
      </c>
    </row>
    <row r="63" spans="2:28" ht="15.75">
      <c r="B63" s="13" t="s">
        <v>44</v>
      </c>
      <c r="C63" s="18">
        <f>C64+C65</f>
        <v>3800.2870000000003</v>
      </c>
      <c r="D63" s="18">
        <f aca="true" t="shared" si="16" ref="D63:AA63">D64+D65</f>
        <v>0</v>
      </c>
      <c r="E63" s="18">
        <f t="shared" si="16"/>
        <v>13.998</v>
      </c>
      <c r="F63" s="18">
        <f t="shared" si="16"/>
        <v>0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13.998</v>
      </c>
      <c r="AB63" s="53">
        <f t="shared" si="4"/>
        <v>-3786.289</v>
      </c>
    </row>
    <row r="64" spans="2:28" ht="15.75">
      <c r="B64" s="32" t="s">
        <v>49</v>
      </c>
      <c r="C64" s="27">
        <v>298.858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-298.858</v>
      </c>
    </row>
    <row r="65" spans="2:28" ht="15.75">
      <c r="B65" s="32" t="s">
        <v>10</v>
      </c>
      <c r="C65" s="27">
        <v>3501.429</v>
      </c>
      <c r="D65" s="8"/>
      <c r="E65" s="8">
        <v>13.998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13.998</v>
      </c>
      <c r="AB65" s="53">
        <f t="shared" si="4"/>
        <v>-3487.431</v>
      </c>
    </row>
    <row r="66" spans="2:28" ht="15.75">
      <c r="B66" s="13" t="s">
        <v>63</v>
      </c>
      <c r="C66" s="18">
        <f>C67+C68</f>
        <v>45.181</v>
      </c>
      <c r="D66" s="18">
        <f aca="true" t="shared" si="17" ref="D66:AA66">D67+D68</f>
        <v>0</v>
      </c>
      <c r="E66" s="18">
        <f t="shared" si="17"/>
        <v>3.588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3.588</v>
      </c>
      <c r="AB66" s="53">
        <f t="shared" si="4"/>
        <v>-41.592999999999996</v>
      </c>
    </row>
    <row r="67" spans="2:28" ht="15.75">
      <c r="B67" s="3" t="s">
        <v>1</v>
      </c>
      <c r="C67" s="27">
        <v>15.634</v>
      </c>
      <c r="D67" s="8"/>
      <c r="E67" s="8">
        <v>2.934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2.934</v>
      </c>
      <c r="AB67" s="53">
        <f t="shared" si="4"/>
        <v>-12.7</v>
      </c>
    </row>
    <row r="68" spans="2:28" ht="15.75">
      <c r="B68" s="3" t="s">
        <v>10</v>
      </c>
      <c r="C68" s="27">
        <v>29.547</v>
      </c>
      <c r="D68" s="8"/>
      <c r="E68" s="8">
        <v>0.654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-28.893</v>
      </c>
    </row>
    <row r="69" spans="2:28" ht="45" customHeight="1">
      <c r="B69" s="15" t="s">
        <v>60</v>
      </c>
      <c r="C69" s="18">
        <v>400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0</v>
      </c>
      <c r="AB69" s="53">
        <f t="shared" si="4"/>
        <v>-400</v>
      </c>
    </row>
    <row r="70" spans="1:29" ht="15.75">
      <c r="A70" s="10">
        <v>170703</v>
      </c>
      <c r="B70" s="13" t="s">
        <v>45</v>
      </c>
      <c r="C70" s="18">
        <f>C71</f>
        <v>381.691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-381.691</v>
      </c>
      <c r="AC70" s="35"/>
    </row>
    <row r="71" spans="2:40" s="35" customFormat="1" ht="15.75">
      <c r="B71" s="32" t="s">
        <v>49</v>
      </c>
      <c r="C71" s="27">
        <v>381.691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0</v>
      </c>
      <c r="AB71" s="53">
        <f t="shared" si="4"/>
        <v>-381.691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281.155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-281.155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100.5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-100.5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>
        <f t="shared" si="4"/>
        <v>-47.942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 hidden="1">
      <c r="B79" s="13" t="s">
        <v>69</v>
      </c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0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>
        <v>451.403</v>
      </c>
      <c r="E80" s="18">
        <v>19.975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471.37800000000004</v>
      </c>
      <c r="AB80" s="53">
        <f t="shared" si="4"/>
        <v>471.37800000000004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39638.71451</v>
      </c>
      <c r="D81" s="26">
        <f aca="true" t="shared" si="20" ref="D81:AA81">SUM(D82:D88)</f>
        <v>457.673</v>
      </c>
      <c r="E81" s="26">
        <f t="shared" si="20"/>
        <v>61.497</v>
      </c>
      <c r="F81" s="26">
        <f t="shared" si="20"/>
        <v>0</v>
      </c>
      <c r="G81" s="26">
        <f t="shared" si="20"/>
        <v>0</v>
      </c>
      <c r="H81" s="26">
        <f t="shared" si="20"/>
        <v>0</v>
      </c>
      <c r="I81" s="26">
        <f t="shared" si="20"/>
        <v>0</v>
      </c>
      <c r="J81" s="26">
        <f t="shared" si="20"/>
        <v>0</v>
      </c>
      <c r="K81" s="26">
        <f t="shared" si="20"/>
        <v>0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519.1700000000001</v>
      </c>
      <c r="AB81" s="53">
        <f t="shared" si="4"/>
        <v>-39119.54451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26718.18</v>
      </c>
      <c r="D82" s="23">
        <f t="shared" si="21"/>
        <v>6.08</v>
      </c>
      <c r="E82" s="23">
        <f t="shared" si="21"/>
        <v>6.890000000000001</v>
      </c>
      <c r="F82" s="23">
        <f t="shared" si="21"/>
        <v>0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0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12.969999999999999</v>
      </c>
      <c r="AB82" s="53">
        <f t="shared" si="4"/>
        <v>-26705.21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19.12751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0</v>
      </c>
      <c r="AB83" s="53">
        <f t="shared" si="4"/>
        <v>-19.12751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726.4609999999999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0</v>
      </c>
      <c r="AB84" s="53">
        <f t="shared" si="4"/>
        <v>-726.4609999999999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1149.516</v>
      </c>
      <c r="D85" s="23">
        <f t="shared" si="24"/>
        <v>0</v>
      </c>
      <c r="E85" s="23">
        <f t="shared" si="24"/>
        <v>6.478</v>
      </c>
      <c r="F85" s="23">
        <f t="shared" si="24"/>
        <v>0</v>
      </c>
      <c r="G85" s="23">
        <f t="shared" si="24"/>
        <v>0</v>
      </c>
      <c r="H85" s="23">
        <f t="shared" si="24"/>
        <v>0</v>
      </c>
      <c r="I85" s="23">
        <f t="shared" si="24"/>
        <v>0</v>
      </c>
      <c r="J85" s="23">
        <f t="shared" si="24"/>
        <v>0</v>
      </c>
      <c r="K85" s="23">
        <f t="shared" si="24"/>
        <v>0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6.478</v>
      </c>
      <c r="AB85" s="53">
        <f>AA85-C85</f>
        <v>-1143.038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4225.8949999999995</v>
      </c>
      <c r="D87" s="23">
        <f aca="true" t="shared" si="26" ref="D87:AA87">D30+D51+D61+D65+D31+D68+D77+D78+D79</f>
        <v>0</v>
      </c>
      <c r="E87" s="23">
        <f t="shared" si="26"/>
        <v>19.828</v>
      </c>
      <c r="F87" s="23">
        <f t="shared" si="26"/>
        <v>0</v>
      </c>
      <c r="G87" s="23">
        <f t="shared" si="26"/>
        <v>0</v>
      </c>
      <c r="H87" s="23">
        <f t="shared" si="26"/>
        <v>0</v>
      </c>
      <c r="I87" s="23">
        <f t="shared" si="26"/>
        <v>0</v>
      </c>
      <c r="J87" s="23">
        <f t="shared" si="26"/>
        <v>0</v>
      </c>
      <c r="K87" s="23">
        <f t="shared" si="26"/>
        <v>0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19.828</v>
      </c>
      <c r="AB87" s="53">
        <f>AA87-C87</f>
        <v>-4206.066999999999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6513.237</v>
      </c>
      <c r="D88" s="23">
        <f aca="true" t="shared" si="27" ref="D88:AA88">D22+D28+D32+D33+D40+D44+D48+D56+D62+D71+D75+D76+D80+D64+D74+D72+D34+D69</f>
        <v>451.593</v>
      </c>
      <c r="E88" s="23">
        <f t="shared" si="27"/>
        <v>28.301000000000002</v>
      </c>
      <c r="F88" s="23">
        <f t="shared" si="27"/>
        <v>0</v>
      </c>
      <c r="G88" s="23">
        <f t="shared" si="27"/>
        <v>0</v>
      </c>
      <c r="H88" s="23">
        <f t="shared" si="27"/>
        <v>0</v>
      </c>
      <c r="I88" s="23">
        <f t="shared" si="27"/>
        <v>0</v>
      </c>
      <c r="J88" s="23">
        <f t="shared" si="27"/>
        <v>0</v>
      </c>
      <c r="K88" s="23">
        <f t="shared" si="27"/>
        <v>0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479.89400000000006</v>
      </c>
      <c r="AB88" s="53">
        <f>AA88-C88</f>
        <v>-6033.343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2019-05-03T06:31:33Z</cp:lastPrinted>
  <dcterms:created xsi:type="dcterms:W3CDTF">2002-11-05T08:53:00Z</dcterms:created>
  <dcterms:modified xsi:type="dcterms:W3CDTF">2019-06-04T11:35:43Z</dcterms:modified>
  <cp:category/>
  <cp:version/>
  <cp:contentType/>
  <cp:contentStatus/>
</cp:coreProperties>
</file>